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245" firstSheet="2" activeTab="2"/>
  </bookViews>
  <sheets>
    <sheet name="SAŽETAK" sheetId="1" r:id="rId1"/>
    <sheet name=" Račun prihoda i rashoda" sheetId="2" r:id="rId2"/>
    <sheet name="Rashodi prema funkcijskoj kl" sheetId="3" r:id="rId3"/>
    <sheet name="Račun financiranja" sheetId="4" r:id="rId4"/>
    <sheet name="POSEBNI DIO" sheetId="5" r:id="rId5"/>
  </sheets>
  <definedNames/>
  <calcPr fullCalcOnLoad="1"/>
</workbook>
</file>

<file path=xl/sharedStrings.xml><?xml version="1.0" encoding="utf-8"?>
<sst xmlns="http://schemas.openxmlformats.org/spreadsheetml/2006/main" count="239" uniqueCount="97">
  <si>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</si>
  <si>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</si>
  <si>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</si>
  <si>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</si>
  <si>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</si>
  <si>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</si>
  <si>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</si>
  <si>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</si>
  <si>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</si>
  <si>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</si>
  <si>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</si>
  <si>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</si>
  <si>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</si>
  <si>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</si>
  <si>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</si>
  <si>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</si>
  <si>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</si>
  <si>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</si>
  <si>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</si>
  <si>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</si>
  <si>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</si>
  <si>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</si>
  <si>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</si>
  <si>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</si>
  <si>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</si>
  <si>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</si>
  <si>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</si>
  <si>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</si>
  <si>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</si>
  <si>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</si>
  <si>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</si>
  <si>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</si>
  <si>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</si>
  <si>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</si>
  <si>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</si>
  <si>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</si>
  <si>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</si>
  <si>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</si>
  <si>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</si>
  <si>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</si>
  <si>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</si>
  <si>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</si>
  <si>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</si>
  <si>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</si>
  <si>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</si>
  <si>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</si>
  <si>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</si>
  <si>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</si>
  <si>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</si>
  <si>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</si>
  <si>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</si>
  <si>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</si>
  <si>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</si>
  <si>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…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</si>
  <si>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</si>
  <si>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</si>
  <si>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</si>
  <si>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</si>
  <si>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 val="single"/>
        <sz val="9"/>
        <color indexed="8"/>
        <rFont val="Arial"/>
        <family val="2"/>
      </rPr>
      <t>u kunama i u eurima</t>
    </r>
    <r>
      <rPr>
        <b/>
        <i/>
        <sz val="9"/>
        <color indexed="8"/>
        <rFont val="Arial"/>
        <family val="2"/>
      </rPr>
      <t>.</t>
    </r>
  </si>
  <si>
    <t>Naziv</t>
  </si>
  <si>
    <t>PROGRAM 1028</t>
  </si>
  <si>
    <t>Aktivnost A100001</t>
  </si>
  <si>
    <t>Rashodi za dodatna ulaganja na nefinancijskoj imovini</t>
  </si>
  <si>
    <t>Pomoći</t>
  </si>
  <si>
    <t>Prihodi za posebne namjene</t>
  </si>
  <si>
    <t xml:space="preserve">Vlastiti prihodi </t>
  </si>
  <si>
    <t>Donacije</t>
  </si>
  <si>
    <t>09 Obrazovanje</t>
  </si>
  <si>
    <t>0911 Predškolsko obrazovanje</t>
  </si>
  <si>
    <t>Dodatne usluge u obrazovanju</t>
  </si>
  <si>
    <t>96 Dodatne usluge u obrazovanju</t>
  </si>
  <si>
    <t xml:space="preserve">Odgojno i administrativno tehničko osoblje </t>
  </si>
  <si>
    <t>Program djece s teškoćama</t>
  </si>
  <si>
    <t>Državni proračun</t>
  </si>
  <si>
    <t>Sportski program djece u vrtiću</t>
  </si>
  <si>
    <t>Program Predškole</t>
  </si>
  <si>
    <t>Opremanje predškolske ustanove</t>
  </si>
  <si>
    <t>Adaptacija i sanacija ustanove</t>
  </si>
  <si>
    <t>Dodatna ulaganja</t>
  </si>
  <si>
    <t>Zavičajna nastava</t>
  </si>
  <si>
    <t>Županijski proračun</t>
  </si>
  <si>
    <t>Prihodi od pruženih usluga</t>
  </si>
  <si>
    <t>Prihodi od naknade štete s osnova osiguranja</t>
  </si>
  <si>
    <t>Prihodi od nef. im. i naknade štete s osnova osiguranja</t>
  </si>
  <si>
    <r>
      <t xml:space="preserve">NAZIV PROGRAMA:                   </t>
    </r>
    <r>
      <rPr>
        <b/>
        <sz val="9"/>
        <rFont val="Arial"/>
        <family val="2"/>
      </rPr>
      <t>JAVNE POTREBE U PREDŠK. ODGOJU</t>
    </r>
  </si>
  <si>
    <t>Aktivnost A100005</t>
  </si>
  <si>
    <t xml:space="preserve">Izvor financiranja </t>
  </si>
  <si>
    <t>Izvor financiranja</t>
  </si>
  <si>
    <t xml:space="preserve">Aktivnost </t>
  </si>
  <si>
    <t>Kapitalni projekt</t>
  </si>
  <si>
    <t>Prihodi od nef. imovine i naknade štete s osnova osiguranja</t>
  </si>
  <si>
    <t>Pomoći iz županijskog proračuna</t>
  </si>
  <si>
    <t>Pomoći županijski proračun</t>
  </si>
  <si>
    <t>Pomoći državni proračun</t>
  </si>
  <si>
    <t>Pomoći općinski proračun</t>
  </si>
  <si>
    <t>Pomoći iz inoz. i od subjekata unutar općeg proračuna</t>
  </si>
  <si>
    <t>UKUPNO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</si>
</sst>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"/>
    <numFmt numFmtId="165" formatCode="#,##0.00\ &quot;kn&quot;"/>
    <numFmt numFmtId="166" formatCode="[$€-2]\ #,##0.00"/>
    <numFmt numFmtId="167" formatCode="#,##0\ &quot;kn&quot;"/>
    <numFmt numFmtId="168" formatCode="#,##0\ [$€-80C]"/>
    <numFmt numFmtId="169" formatCode="#,##0\ [$€-1]"/>
    <numFmt numFmtId="170" formatCode="[$€-2]\ #,##0"/>
    <numFmt numFmtId="171" formatCode="#,##0.00\ [$€-1]"/>
    <numFmt numFmtId="172" formatCode="#,##0.0\ &quot;kn&quot;"/>
    <numFmt numFmtId="173" formatCode="0.0"/>
    <numFmt numFmtId="174" formatCode="#,##0\ _k_n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2"/>
      <name val="Calibri"/>
      <family val="2"/>
    </font>
    <font>
      <b/>
      <i/>
      <sz val="10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 quotePrefix="1">
      <alignment horizontal="left" vertical="center"/>
    </xf>
    <xf numFmtId="0" fontId="10" fillId="33" borderId="10" xfId="0" applyFont="1" applyFill="1" applyBorder="1" applyAlignment="1" quotePrefix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quotePrefix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7" fillId="0" borderId="0" xfId="0" applyFont="1" applyAlignment="1" quotePrefix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0" borderId="0" xfId="0" applyFont="1" applyAlignment="1" quotePrefix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6" fillId="0" borderId="13" xfId="0" applyFont="1" applyBorder="1" applyAlignment="1" quotePrefix="1">
      <alignment horizontal="left" wrapText="1"/>
    </xf>
    <xf numFmtId="0" fontId="6" fillId="0" borderId="14" xfId="0" applyFont="1" applyBorder="1" applyAlignment="1" quotePrefix="1">
      <alignment horizontal="left" wrapText="1"/>
    </xf>
    <xf numFmtId="0" fontId="6" fillId="0" borderId="14" xfId="0" applyFont="1" applyBorder="1" applyAlignment="1" quotePrefix="1">
      <alignment horizontal="center" wrapText="1"/>
    </xf>
    <xf numFmtId="0" fontId="6" fillId="0" borderId="14" xfId="0" applyFont="1" applyBorder="1" applyAlignment="1" quotePrefix="1">
      <alignment horizontal="left"/>
    </xf>
    <xf numFmtId="3" fontId="6" fillId="2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wrapText="1"/>
    </xf>
    <xf numFmtId="3" fontId="6" fillId="2" borderId="10" xfId="0" applyNumberFormat="1" applyFont="1" applyFill="1" applyBorder="1" applyAlignment="1">
      <alignment horizontal="right" wrapText="1"/>
    </xf>
    <xf numFmtId="3" fontId="6" fillId="34" borderId="13" xfId="0" applyNumberFormat="1" applyFont="1" applyFill="1" applyBorder="1" applyAlignment="1" quotePrefix="1">
      <alignment horizontal="right"/>
    </xf>
    <xf numFmtId="3" fontId="6" fillId="34" borderId="10" xfId="0" applyNumberFormat="1" applyFont="1" applyFill="1" applyBorder="1" applyAlignment="1">
      <alignment horizontal="right" wrapText="1"/>
    </xf>
    <xf numFmtId="3" fontId="6" fillId="2" borderId="13" xfId="0" applyNumberFormat="1" applyFont="1" applyFill="1" applyBorder="1" applyAlignment="1" quotePrefix="1">
      <alignment horizontal="right"/>
    </xf>
    <xf numFmtId="0" fontId="64" fillId="0" borderId="11" xfId="0" applyFont="1" applyBorder="1" applyAlignment="1">
      <alignment horizontal="right" vertical="center"/>
    </xf>
    <xf numFmtId="0" fontId="11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4" fontId="9" fillId="33" borderId="12" xfId="0" applyNumberFormat="1" applyFont="1" applyFill="1" applyBorder="1" applyAlignment="1">
      <alignment horizontal="right" vertical="center"/>
    </xf>
    <xf numFmtId="4" fontId="40" fillId="0" borderId="0" xfId="0" applyNumberFormat="1" applyFont="1" applyAlignment="1">
      <alignment vertical="center"/>
    </xf>
    <xf numFmtId="4" fontId="10" fillId="33" borderId="12" xfId="0" applyNumberFormat="1" applyFont="1" applyFill="1" applyBorder="1" applyAlignment="1">
      <alignment horizontal="right" vertical="center"/>
    </xf>
    <xf numFmtId="4" fontId="17" fillId="0" borderId="0" xfId="0" applyNumberFormat="1" applyFont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right" vertical="center"/>
    </xf>
    <xf numFmtId="4" fontId="16" fillId="0" borderId="0" xfId="0" applyNumberFormat="1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9" fillId="33" borderId="12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 wrapText="1"/>
    </xf>
    <xf numFmtId="3" fontId="10" fillId="33" borderId="12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vertical="center"/>
    </xf>
    <xf numFmtId="165" fontId="11" fillId="33" borderId="12" xfId="0" applyNumberFormat="1" applyFont="1" applyFill="1" applyBorder="1" applyAlignment="1">
      <alignment horizontal="right" vertical="center"/>
    </xf>
    <xf numFmtId="167" fontId="11" fillId="33" borderId="12" xfId="0" applyNumberFormat="1" applyFont="1" applyFill="1" applyBorder="1" applyAlignment="1">
      <alignment horizontal="right" vertical="center"/>
    </xf>
    <xf numFmtId="171" fontId="11" fillId="33" borderId="12" xfId="0" applyNumberFormat="1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 quotePrefix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" fontId="11" fillId="33" borderId="12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167" fontId="6" fillId="2" borderId="10" xfId="0" applyNumberFormat="1" applyFont="1" applyFill="1" applyBorder="1" applyAlignment="1">
      <alignment horizontal="right"/>
    </xf>
    <xf numFmtId="169" fontId="6" fillId="2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 quotePrefix="1">
      <alignment horizontal="right"/>
    </xf>
    <xf numFmtId="167" fontId="6" fillId="2" borderId="10" xfId="0" applyNumberFormat="1" applyFont="1" applyFill="1" applyBorder="1" applyAlignment="1">
      <alignment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 quotePrefix="1">
      <alignment horizontal="left" vertical="center"/>
    </xf>
    <xf numFmtId="0" fontId="9" fillId="33" borderId="12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 quotePrefix="1">
      <alignment horizontal="center" vertical="center"/>
    </xf>
    <xf numFmtId="4" fontId="9" fillId="33" borderId="10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6" fillId="0" borderId="0" xfId="0" applyFont="1" applyAlignment="1">
      <alignment wrapText="1"/>
    </xf>
    <xf numFmtId="0" fontId="11" fillId="0" borderId="13" xfId="0" applyFont="1" applyBorder="1" applyAlignment="1" quotePrefix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2" borderId="13" xfId="0" applyFont="1" applyFill="1" applyBorder="1" applyAlignment="1" quotePrefix="1">
      <alignment horizontal="left" vertical="center" wrapText="1"/>
    </xf>
    <xf numFmtId="0" fontId="9" fillId="2" borderId="14" xfId="0" applyFont="1" applyFill="1" applyBorder="1" applyAlignment="1">
      <alignment vertical="center" wrapText="1"/>
    </xf>
    <xf numFmtId="0" fontId="11" fillId="0" borderId="13" xfId="0" applyFont="1" applyBorder="1" applyAlignment="1" quotePrefix="1">
      <alignment horizontal="left" vertical="center"/>
    </xf>
    <xf numFmtId="0" fontId="9" fillId="0" borderId="14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11" fillId="34" borderId="12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right"/>
    </xf>
    <xf numFmtId="174" fontId="6" fillId="2" borderId="10" xfId="0" applyNumberFormat="1" applyFont="1" applyFill="1" applyBorder="1" applyAlignment="1">
      <alignment vertical="center" wrapText="1"/>
    </xf>
    <xf numFmtId="0" fontId="11" fillId="5" borderId="13" xfId="0" applyFont="1" applyFill="1" applyBorder="1" applyAlignment="1">
      <alignment horizontal="left" vertical="center" wrapText="1"/>
    </xf>
    <xf numFmtId="0" fontId="11" fillId="5" borderId="14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left" vertical="center" wrapText="1"/>
    </xf>
    <xf numFmtId="4" fontId="11" fillId="5" borderId="12" xfId="0" applyNumberFormat="1" applyFont="1" applyFill="1" applyBorder="1" applyAlignment="1">
      <alignment horizontal="right" vertical="center"/>
    </xf>
    <xf numFmtId="3" fontId="11" fillId="5" borderId="12" xfId="0" applyNumberFormat="1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4" fontId="11" fillId="33" borderId="12" xfId="0" applyNumberFormat="1" applyFont="1" applyFill="1" applyBorder="1" applyAlignment="1">
      <alignment horizontal="right" vertical="center"/>
    </xf>
    <xf numFmtId="3" fontId="11" fillId="33" borderId="1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4" fontId="11" fillId="5" borderId="13" xfId="0" applyNumberFormat="1" applyFont="1" applyFill="1" applyBorder="1" applyAlignment="1">
      <alignment vertical="center" wrapText="1"/>
    </xf>
    <xf numFmtId="4" fontId="11" fillId="5" borderId="14" xfId="0" applyNumberFormat="1" applyFont="1" applyFill="1" applyBorder="1" applyAlignment="1">
      <alignment vertical="center" wrapText="1"/>
    </xf>
    <xf numFmtId="4" fontId="11" fillId="5" borderId="12" xfId="0" applyNumberFormat="1" applyFont="1" applyFill="1" applyBorder="1" applyAlignment="1">
      <alignment vertical="center" wrapText="1"/>
    </xf>
    <xf numFmtId="4" fontId="11" fillId="5" borderId="12" xfId="0" applyNumberFormat="1" applyFont="1" applyFill="1" applyBorder="1" applyAlignment="1">
      <alignment horizontal="left" vertical="center" wrapText="1"/>
    </xf>
    <xf numFmtId="4" fontId="11" fillId="5" borderId="10" xfId="0" applyNumberFormat="1" applyFont="1" applyFill="1" applyBorder="1" applyAlignment="1">
      <alignment horizontal="right" vertical="center"/>
    </xf>
    <xf numFmtId="3" fontId="11" fillId="5" borderId="10" xfId="0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11" fillId="5" borderId="13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0" fontId="11" fillId="5" borderId="12" xfId="0" applyFont="1" applyFill="1" applyBorder="1" applyAlignment="1">
      <alignment vertical="center" wrapText="1"/>
    </xf>
    <xf numFmtId="4" fontId="11" fillId="33" borderId="1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5">
      <selection activeCell="G28" sqref="G28"/>
    </sheetView>
  </sheetViews>
  <sheetFormatPr defaultColWidth="9.140625" defaultRowHeight="15"/>
  <cols>
    <col min="5" max="5" width="25.28125" style="0" customWidth="1"/>
    <col min="6" max="12" width="17.00390625" style="0" customWidth="1"/>
  </cols>
  <sheetData>
    <row r="1" spans="1:12" ht="42" customHeight="1">
      <c r="A1" s="96" t="s">
        <v>55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96" t="s">
        <v>34</v>
      </c>
      <c r="B3" s="96"/>
      <c r="C3" s="96"/>
      <c r="D3" s="96"/>
      <c r="E3" s="96"/>
      <c r="F3" s="96"/>
      <c r="G3" s="96"/>
      <c r="H3" s="96"/>
      <c r="I3" s="96"/>
      <c r="J3" s="96"/>
      <c r="K3" s="111"/>
      <c r="L3" s="111"/>
    </row>
    <row r="4" spans="1:12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2" ht="18" customHeight="1">
      <c r="A5" s="96" t="s">
        <v>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8">
      <c r="A6" s="1"/>
      <c r="B6" s="2"/>
      <c r="C6" s="2"/>
      <c r="D6" s="2"/>
      <c r="E6" s="7"/>
      <c r="F6" s="7"/>
      <c r="G6" s="8"/>
      <c r="H6" s="8"/>
      <c r="I6" s="8"/>
      <c r="J6" s="8"/>
      <c r="K6" s="8"/>
      <c r="L6" s="39" t="s">
        <v>47</v>
      </c>
    </row>
    <row r="7" spans="1:12" ht="25.5">
      <c r="A7" s="28"/>
      <c r="B7" s="29"/>
      <c r="C7" s="29"/>
      <c r="D7" s="30"/>
      <c r="E7" s="31"/>
      <c r="F7" s="104" t="s">
        <v>44</v>
      </c>
      <c r="G7" s="104"/>
      <c r="H7" s="92" t="s">
        <v>45</v>
      </c>
      <c r="I7" s="93"/>
      <c r="J7" s="4" t="s">
        <v>50</v>
      </c>
      <c r="K7" s="4" t="s">
        <v>51</v>
      </c>
      <c r="L7" s="4" t="s">
        <v>52</v>
      </c>
    </row>
    <row r="8" spans="1:12" ht="15">
      <c r="A8" s="112" t="s">
        <v>0</v>
      </c>
      <c r="B8" s="108"/>
      <c r="C8" s="108"/>
      <c r="D8" s="108"/>
      <c r="E8" s="113"/>
      <c r="F8" s="76">
        <f aca="true" t="shared" si="0" ref="F8:L8">SUM(F9+F10)</f>
        <v>14693445.39</v>
      </c>
      <c r="G8" s="77">
        <f t="shared" si="0"/>
        <v>1950156.04</v>
      </c>
      <c r="H8" s="76">
        <f t="shared" si="0"/>
        <v>18979653</v>
      </c>
      <c r="I8" s="77">
        <f t="shared" si="0"/>
        <v>2519032.84</v>
      </c>
      <c r="J8" s="77">
        <f t="shared" si="0"/>
        <v>2694750</v>
      </c>
      <c r="K8" s="77">
        <f t="shared" si="0"/>
        <v>2533102</v>
      </c>
      <c r="L8" s="77">
        <f t="shared" si="0"/>
        <v>2744012</v>
      </c>
    </row>
    <row r="9" spans="1:12" ht="15">
      <c r="A9" s="105" t="s">
        <v>1</v>
      </c>
      <c r="B9" s="99"/>
      <c r="C9" s="99"/>
      <c r="D9" s="99"/>
      <c r="E9" s="110"/>
      <c r="F9" s="33">
        <v>14693445.39</v>
      </c>
      <c r="G9" s="33">
        <v>1950156.04</v>
      </c>
      <c r="H9" s="33">
        <v>18979653</v>
      </c>
      <c r="I9" s="33">
        <v>2519032.84</v>
      </c>
      <c r="J9" s="33">
        <v>2694750</v>
      </c>
      <c r="K9" s="33">
        <v>2533102</v>
      </c>
      <c r="L9" s="33">
        <v>2744012</v>
      </c>
    </row>
    <row r="10" spans="1:12" ht="15">
      <c r="A10" s="109" t="s">
        <v>2</v>
      </c>
      <c r="B10" s="110"/>
      <c r="C10" s="110"/>
      <c r="D10" s="110"/>
      <c r="E10" s="110"/>
      <c r="F10" s="7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</row>
    <row r="11" spans="1:12" ht="15">
      <c r="A11" s="40" t="s">
        <v>3</v>
      </c>
      <c r="B11" s="41"/>
      <c r="C11" s="41"/>
      <c r="D11" s="41"/>
      <c r="E11" s="41"/>
      <c r="F11" s="76">
        <f aca="true" t="shared" si="1" ref="F11:L11">SUM(F12:F13)</f>
        <v>14692667.909999998</v>
      </c>
      <c r="G11" s="77">
        <f t="shared" si="1"/>
        <v>1950052.86</v>
      </c>
      <c r="H11" s="76">
        <f t="shared" si="1"/>
        <v>18979653</v>
      </c>
      <c r="I11" s="77">
        <f t="shared" si="1"/>
        <v>2519032.84</v>
      </c>
      <c r="J11" s="77">
        <f t="shared" si="1"/>
        <v>2694750</v>
      </c>
      <c r="K11" s="77">
        <f t="shared" si="1"/>
        <v>2533102</v>
      </c>
      <c r="L11" s="77">
        <f t="shared" si="1"/>
        <v>2744012</v>
      </c>
    </row>
    <row r="12" spans="1:12" ht="15">
      <c r="A12" s="98" t="s">
        <v>4</v>
      </c>
      <c r="B12" s="99"/>
      <c r="C12" s="99"/>
      <c r="D12" s="99"/>
      <c r="E12" s="99"/>
      <c r="F12" s="33">
        <v>14484367.29</v>
      </c>
      <c r="G12" s="33">
        <v>1922406.61</v>
      </c>
      <c r="H12" s="33">
        <v>17368813</v>
      </c>
      <c r="I12" s="33">
        <v>2305237.63</v>
      </c>
      <c r="J12" s="33">
        <v>2450270</v>
      </c>
      <c r="K12" s="33">
        <v>2513284</v>
      </c>
      <c r="L12" s="33">
        <v>2724194</v>
      </c>
    </row>
    <row r="13" spans="1:12" ht="15">
      <c r="A13" s="109" t="s">
        <v>5</v>
      </c>
      <c r="B13" s="110"/>
      <c r="C13" s="110"/>
      <c r="D13" s="110"/>
      <c r="E13" s="110"/>
      <c r="F13" s="33">
        <v>208300.62</v>
      </c>
      <c r="G13" s="33">
        <v>27646.25</v>
      </c>
      <c r="H13" s="33">
        <v>1610840</v>
      </c>
      <c r="I13" s="33">
        <v>213795.21</v>
      </c>
      <c r="J13" s="33">
        <v>244480</v>
      </c>
      <c r="K13" s="33">
        <v>19818</v>
      </c>
      <c r="L13" s="34">
        <v>19818</v>
      </c>
    </row>
    <row r="14" spans="1:12" ht="15">
      <c r="A14" s="107" t="s">
        <v>6</v>
      </c>
      <c r="B14" s="108"/>
      <c r="C14" s="108"/>
      <c r="D14" s="108"/>
      <c r="E14" s="108"/>
      <c r="F14" s="132">
        <f aca="true" t="shared" si="2" ref="F14:L14">SUM(F11-F8)</f>
        <v>-777.4800000023097</v>
      </c>
      <c r="G14" s="32">
        <f t="shared" si="2"/>
        <v>-103.17999999993481</v>
      </c>
      <c r="H14" s="32">
        <f t="shared" si="2"/>
        <v>0</v>
      </c>
      <c r="I14" s="32">
        <f t="shared" si="2"/>
        <v>0</v>
      </c>
      <c r="J14" s="32">
        <f t="shared" si="2"/>
        <v>0</v>
      </c>
      <c r="K14" s="32">
        <f t="shared" si="2"/>
        <v>0</v>
      </c>
      <c r="L14" s="32">
        <f t="shared" si="2"/>
        <v>0</v>
      </c>
    </row>
    <row r="15" spans="1:12" ht="18">
      <c r="A15" s="5"/>
      <c r="B15" s="9"/>
      <c r="C15" s="9"/>
      <c r="D15" s="9"/>
      <c r="E15" s="9"/>
      <c r="F15" s="9"/>
      <c r="G15" s="9"/>
      <c r="H15" s="9"/>
      <c r="I15" s="9"/>
      <c r="J15" s="3"/>
      <c r="K15" s="3"/>
      <c r="L15" s="3"/>
    </row>
    <row r="16" spans="1:12" ht="18" customHeight="1">
      <c r="A16" s="96" t="s">
        <v>43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18">
      <c r="A17" s="5"/>
      <c r="B17" s="9"/>
      <c r="C17" s="9"/>
      <c r="D17" s="9"/>
      <c r="E17" s="9"/>
      <c r="F17" s="9"/>
      <c r="G17" s="9"/>
      <c r="H17" s="9"/>
      <c r="I17" s="9"/>
      <c r="J17" s="3"/>
      <c r="K17" s="3"/>
      <c r="L17" s="3"/>
    </row>
    <row r="18" spans="1:12" ht="25.5">
      <c r="A18" s="28"/>
      <c r="B18" s="29"/>
      <c r="C18" s="29"/>
      <c r="D18" s="30"/>
      <c r="E18" s="31"/>
      <c r="F18" s="104" t="s">
        <v>12</v>
      </c>
      <c r="G18" s="104"/>
      <c r="H18" s="92" t="s">
        <v>13</v>
      </c>
      <c r="I18" s="93"/>
      <c r="J18" s="4" t="s">
        <v>50</v>
      </c>
      <c r="K18" s="4" t="s">
        <v>51</v>
      </c>
      <c r="L18" s="4" t="s">
        <v>52</v>
      </c>
    </row>
    <row r="19" spans="1:12" ht="15.75" customHeight="1">
      <c r="A19" s="105" t="s">
        <v>8</v>
      </c>
      <c r="B19" s="106"/>
      <c r="C19" s="106"/>
      <c r="D19" s="106"/>
      <c r="E19" s="106"/>
      <c r="F19" s="78"/>
      <c r="G19" s="33"/>
      <c r="H19" s="33"/>
      <c r="I19" s="33"/>
      <c r="J19" s="33"/>
      <c r="K19" s="33"/>
      <c r="L19" s="33"/>
    </row>
    <row r="20" spans="1:12" ht="15">
      <c r="A20" s="105" t="s">
        <v>9</v>
      </c>
      <c r="B20" s="99"/>
      <c r="C20" s="99"/>
      <c r="D20" s="99"/>
      <c r="E20" s="99"/>
      <c r="F20" s="74"/>
      <c r="G20" s="33"/>
      <c r="H20" s="33"/>
      <c r="I20" s="33"/>
      <c r="J20" s="33"/>
      <c r="K20" s="33"/>
      <c r="L20" s="33"/>
    </row>
    <row r="21" spans="1:12" ht="15">
      <c r="A21" s="107" t="s">
        <v>10</v>
      </c>
      <c r="B21" s="108"/>
      <c r="C21" s="108"/>
      <c r="D21" s="108"/>
      <c r="E21" s="108"/>
      <c r="F21" s="75"/>
      <c r="G21" s="32">
        <v>0</v>
      </c>
      <c r="H21" s="32"/>
      <c r="I21" s="32">
        <v>0</v>
      </c>
      <c r="J21" s="32">
        <v>0</v>
      </c>
      <c r="K21" s="32">
        <v>0</v>
      </c>
      <c r="L21" s="32">
        <v>0</v>
      </c>
    </row>
    <row r="22" spans="1:12" ht="18">
      <c r="A22" s="25"/>
      <c r="B22" s="9"/>
      <c r="C22" s="9"/>
      <c r="D22" s="9"/>
      <c r="E22" s="9"/>
      <c r="F22" s="9"/>
      <c r="G22" s="9"/>
      <c r="H22" s="9"/>
      <c r="I22" s="9"/>
      <c r="J22" s="3"/>
      <c r="K22" s="3"/>
      <c r="L22" s="3"/>
    </row>
    <row r="23" spans="1:12" ht="18" customHeight="1">
      <c r="A23" s="96" t="s">
        <v>57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18">
      <c r="A24" s="25"/>
      <c r="B24" s="9"/>
      <c r="C24" s="9"/>
      <c r="D24" s="9"/>
      <c r="E24" s="9"/>
      <c r="F24" s="9"/>
      <c r="G24" s="9"/>
      <c r="H24" s="9"/>
      <c r="I24" s="9"/>
      <c r="J24" s="3"/>
      <c r="K24" s="3"/>
      <c r="L24" s="3"/>
    </row>
    <row r="25" spans="1:12" ht="25.5">
      <c r="A25" s="28"/>
      <c r="B25" s="29"/>
      <c r="C25" s="29"/>
      <c r="D25" s="30"/>
      <c r="E25" s="31"/>
      <c r="F25" s="104" t="s">
        <v>12</v>
      </c>
      <c r="G25" s="104"/>
      <c r="H25" s="92" t="s">
        <v>13</v>
      </c>
      <c r="I25" s="93"/>
      <c r="J25" s="4" t="s">
        <v>50</v>
      </c>
      <c r="K25" s="4" t="s">
        <v>51</v>
      </c>
      <c r="L25" s="4" t="s">
        <v>52</v>
      </c>
    </row>
    <row r="26" spans="1:12" ht="15">
      <c r="A26" s="100" t="s">
        <v>46</v>
      </c>
      <c r="B26" s="101"/>
      <c r="C26" s="101"/>
      <c r="D26" s="101"/>
      <c r="E26" s="101"/>
      <c r="F26" s="79"/>
      <c r="G26" s="80"/>
      <c r="H26" s="36"/>
      <c r="I26" s="36"/>
      <c r="J26" s="36"/>
      <c r="K26" s="36"/>
      <c r="L26" s="37"/>
    </row>
    <row r="27" spans="1:12" ht="30" customHeight="1">
      <c r="A27" s="102" t="s">
        <v>7</v>
      </c>
      <c r="B27" s="103"/>
      <c r="C27" s="103"/>
      <c r="D27" s="103"/>
      <c r="E27" s="103"/>
      <c r="F27" s="133">
        <v>777.48</v>
      </c>
      <c r="G27" s="133">
        <v>103.18</v>
      </c>
      <c r="H27" s="81"/>
      <c r="I27" s="81"/>
      <c r="J27" s="38"/>
      <c r="K27" s="38"/>
      <c r="L27" s="35"/>
    </row>
    <row r="30" spans="1:12" ht="15">
      <c r="A30" s="98" t="s">
        <v>11</v>
      </c>
      <c r="B30" s="99"/>
      <c r="C30" s="99"/>
      <c r="D30" s="99"/>
      <c r="E30" s="99"/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</row>
    <row r="31" spans="1:12" ht="11.25" customHeight="1">
      <c r="A31" s="20"/>
      <c r="B31" s="21"/>
      <c r="C31" s="21"/>
      <c r="D31" s="21"/>
      <c r="E31" s="21"/>
      <c r="F31" s="21"/>
      <c r="G31" s="22"/>
      <c r="H31" s="22"/>
      <c r="I31" s="22"/>
      <c r="J31" s="22"/>
      <c r="K31" s="22"/>
      <c r="L31" s="22"/>
    </row>
    <row r="32" spans="1:12" ht="29.25" customHeight="1">
      <c r="A32" s="94" t="s">
        <v>58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ht="8.25" customHeight="1"/>
    <row r="34" spans="1:12" ht="15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</row>
    <row r="35" ht="8.25" customHeight="1"/>
    <row r="36" spans="1:12" ht="29.25" customHeigh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</row>
  </sheetData>
  <sheetProtection/>
  <mergeCells count="26">
    <mergeCell ref="A1:L1"/>
    <mergeCell ref="A3:L3"/>
    <mergeCell ref="A8:E8"/>
    <mergeCell ref="A9:E9"/>
    <mergeCell ref="A10:E10"/>
    <mergeCell ref="A12:E12"/>
    <mergeCell ref="A19:E19"/>
    <mergeCell ref="A20:E20"/>
    <mergeCell ref="A5:L5"/>
    <mergeCell ref="A16:L16"/>
    <mergeCell ref="A21:E21"/>
    <mergeCell ref="A13:E13"/>
    <mergeCell ref="A14:E14"/>
    <mergeCell ref="F7:G7"/>
    <mergeCell ref="H7:I7"/>
    <mergeCell ref="F18:G18"/>
    <mergeCell ref="H18:I18"/>
    <mergeCell ref="H25:I25"/>
    <mergeCell ref="A36:L36"/>
    <mergeCell ref="A23:L23"/>
    <mergeCell ref="A32:L32"/>
    <mergeCell ref="A30:E30"/>
    <mergeCell ref="A34:L34"/>
    <mergeCell ref="A26:E26"/>
    <mergeCell ref="A27:E27"/>
    <mergeCell ref="F25:G25"/>
  </mergeCells>
  <printOptions/>
  <pageMargins left="0.16" right="0.11" top="0.75" bottom="0.75" header="0.3" footer="0.3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22">
      <selection activeCell="H34" sqref="H34"/>
    </sheetView>
  </sheetViews>
  <sheetFormatPr defaultColWidth="9.140625" defaultRowHeight="15"/>
  <cols>
    <col min="1" max="1" width="7.421875" style="42" bestFit="1" customWidth="1"/>
    <col min="2" max="2" width="8.421875" style="42" bestFit="1" customWidth="1"/>
    <col min="3" max="3" width="5.421875" style="42" bestFit="1" customWidth="1"/>
    <col min="4" max="4" width="47.421875" style="42" customWidth="1"/>
    <col min="5" max="6" width="16.57421875" style="46" customWidth="1"/>
    <col min="7" max="10" width="14.421875" style="46" customWidth="1"/>
    <col min="11" max="11" width="13.28125" style="46" customWidth="1"/>
    <col min="12" max="16384" width="9.140625" style="42" customWidth="1"/>
  </cols>
  <sheetData>
    <row r="1" spans="1:10" ht="42" customHeight="1">
      <c r="A1" s="114" t="s">
        <v>55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" customHeight="1">
      <c r="A2" s="43"/>
      <c r="B2" s="43"/>
      <c r="C2" s="43"/>
      <c r="D2" s="43"/>
      <c r="E2" s="44"/>
      <c r="F2" s="44"/>
      <c r="G2" s="44"/>
      <c r="H2" s="44"/>
      <c r="I2" s="44"/>
      <c r="J2" s="44"/>
    </row>
    <row r="3" spans="1:10" ht="15.75">
      <c r="A3" s="114" t="s">
        <v>34</v>
      </c>
      <c r="B3" s="114"/>
      <c r="C3" s="114"/>
      <c r="D3" s="114"/>
      <c r="E3" s="114"/>
      <c r="F3" s="114"/>
      <c r="G3" s="114"/>
      <c r="H3" s="114"/>
      <c r="I3" s="116"/>
      <c r="J3" s="116"/>
    </row>
    <row r="4" spans="1:10" ht="18">
      <c r="A4" s="43"/>
      <c r="B4" s="43"/>
      <c r="C4" s="43"/>
      <c r="D4" s="43"/>
      <c r="E4" s="44"/>
      <c r="F4" s="44"/>
      <c r="G4" s="44"/>
      <c r="H4" s="44"/>
      <c r="I4" s="54"/>
      <c r="J4" s="54"/>
    </row>
    <row r="5" spans="1:10" ht="18" customHeight="1">
      <c r="A5" s="114" t="s">
        <v>15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8">
      <c r="A6" s="43"/>
      <c r="B6" s="43"/>
      <c r="C6" s="43"/>
      <c r="D6" s="43"/>
      <c r="E6" s="44"/>
      <c r="F6" s="44"/>
      <c r="G6" s="44"/>
      <c r="H6" s="44"/>
      <c r="I6" s="54"/>
      <c r="J6" s="54"/>
    </row>
    <row r="7" spans="1:10" ht="15.75">
      <c r="A7" s="114" t="s">
        <v>1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0" ht="18">
      <c r="A8" s="43"/>
      <c r="B8" s="43"/>
      <c r="C8" s="43"/>
      <c r="D8" s="43"/>
      <c r="E8" s="44"/>
      <c r="F8" s="44"/>
      <c r="G8" s="44"/>
      <c r="H8" s="44"/>
      <c r="I8" s="54"/>
      <c r="J8" s="54"/>
    </row>
    <row r="9" spans="1:11" ht="25.5">
      <c r="A9" s="66" t="s">
        <v>16</v>
      </c>
      <c r="B9" s="82" t="s">
        <v>17</v>
      </c>
      <c r="C9" s="82" t="s">
        <v>18</v>
      </c>
      <c r="D9" s="82" t="s">
        <v>14</v>
      </c>
      <c r="E9" s="117" t="s">
        <v>12</v>
      </c>
      <c r="F9" s="118"/>
      <c r="G9" s="117" t="s">
        <v>13</v>
      </c>
      <c r="H9" s="118"/>
      <c r="I9" s="55" t="s">
        <v>50</v>
      </c>
      <c r="J9" s="55" t="s">
        <v>51</v>
      </c>
      <c r="K9" s="55" t="s">
        <v>52</v>
      </c>
    </row>
    <row r="10" spans="1:11" ht="15.75" customHeight="1">
      <c r="A10" s="69">
        <v>6</v>
      </c>
      <c r="B10" s="69"/>
      <c r="C10" s="69"/>
      <c r="D10" s="13" t="s">
        <v>19</v>
      </c>
      <c r="E10" s="72"/>
      <c r="F10" s="45"/>
      <c r="G10" s="45"/>
      <c r="H10" s="49"/>
      <c r="I10" s="49"/>
      <c r="J10" s="49"/>
      <c r="K10" s="49"/>
    </row>
    <row r="11" spans="1:11" ht="15">
      <c r="A11" s="69"/>
      <c r="B11" s="68">
        <v>63</v>
      </c>
      <c r="C11" s="68"/>
      <c r="D11" s="17" t="s">
        <v>95</v>
      </c>
      <c r="E11" s="45">
        <f>SUM(E27+E33+E34+E35+E43+E44+E45)+2163.77</f>
        <v>-2946156.66</v>
      </c>
      <c r="F11" s="45">
        <f>SUM(F27+F33+F34+F35+F43+F44+F45)+287.19</f>
        <v>-391022.3099999999</v>
      </c>
      <c r="G11" s="45">
        <f>SUM(G27+G33+G34+G35+G43+G44+G45)</f>
        <v>-3145411</v>
      </c>
      <c r="H11" s="45">
        <f>SUM(H27+H33+H34+H35+H43+H44+H45)</f>
        <v>-417467.79000000004</v>
      </c>
      <c r="I11" s="45">
        <f>SUM(I27+I33+I34+I35+I43+I44+I45)</f>
        <v>-444603</v>
      </c>
      <c r="J11" s="45">
        <f>SUM(J27+J33+J34+J35+J43+J44+J45)</f>
        <v>-444603</v>
      </c>
      <c r="K11" s="45">
        <f>SUM(K27+K33+K34+K35+K43+K44+K45)</f>
        <v>-444603</v>
      </c>
    </row>
    <row r="12" spans="1:11" ht="15">
      <c r="A12" s="69"/>
      <c r="B12" s="68">
        <v>63</v>
      </c>
      <c r="C12" s="68"/>
      <c r="D12" s="17" t="s">
        <v>95</v>
      </c>
      <c r="E12" s="45">
        <v>-83985.75</v>
      </c>
      <c r="F12" s="45">
        <v>-11146.82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</row>
    <row r="13" spans="1:11" ht="15">
      <c r="A13" s="67"/>
      <c r="B13" s="67">
        <v>65</v>
      </c>
      <c r="C13" s="70">
        <v>41</v>
      </c>
      <c r="D13" s="15" t="s">
        <v>64</v>
      </c>
      <c r="E13" s="45">
        <f>SUM(E32+E42)-0.01</f>
        <v>-2743444.7399999998</v>
      </c>
      <c r="F13" s="45">
        <f aca="true" t="shared" si="0" ref="F13:K13">SUM(F32+F42)</f>
        <v>-364118.13</v>
      </c>
      <c r="G13" s="45">
        <f t="shared" si="0"/>
        <v>-3276798</v>
      </c>
      <c r="H13" s="45">
        <f t="shared" si="0"/>
        <v>-434905.82</v>
      </c>
      <c r="I13" s="45">
        <f t="shared" si="0"/>
        <v>-435560</v>
      </c>
      <c r="J13" s="45">
        <f t="shared" si="0"/>
        <v>-435560</v>
      </c>
      <c r="K13" s="45">
        <f t="shared" si="0"/>
        <v>-478360</v>
      </c>
    </row>
    <row r="14" spans="1:11" ht="15">
      <c r="A14" s="67"/>
      <c r="B14" s="67">
        <v>66</v>
      </c>
      <c r="C14" s="70"/>
      <c r="D14" s="15" t="s">
        <v>81</v>
      </c>
      <c r="E14" s="45">
        <f aca="true" t="shared" si="1" ref="E14:K14">SUM(E31)</f>
        <v>-10221.64</v>
      </c>
      <c r="F14" s="45">
        <f t="shared" si="1"/>
        <v>-1356.65</v>
      </c>
      <c r="G14" s="45">
        <f t="shared" si="1"/>
        <v>-12700</v>
      </c>
      <c r="H14" s="45">
        <f t="shared" si="1"/>
        <v>-1685.58</v>
      </c>
      <c r="I14" s="45">
        <f t="shared" si="1"/>
        <v>-1690</v>
      </c>
      <c r="J14" s="45">
        <f t="shared" si="1"/>
        <v>-1690</v>
      </c>
      <c r="K14" s="45">
        <f t="shared" si="1"/>
        <v>-1690</v>
      </c>
    </row>
    <row r="15" spans="1:11" ht="25.5">
      <c r="A15" s="67"/>
      <c r="B15" s="67">
        <v>67</v>
      </c>
      <c r="C15" s="70"/>
      <c r="D15" s="17" t="s">
        <v>54</v>
      </c>
      <c r="E15" s="45">
        <f aca="true" t="shared" si="2" ref="E15:K15">SUM(E26+E30+E39+E41+E50)</f>
        <v>-8990681.11</v>
      </c>
      <c r="F15" s="45">
        <f t="shared" si="2"/>
        <v>-1193268.58</v>
      </c>
      <c r="G15" s="45">
        <f t="shared" si="2"/>
        <v>-12525644</v>
      </c>
      <c r="H15" s="45">
        <f t="shared" si="2"/>
        <v>-1662438.6400000001</v>
      </c>
      <c r="I15" s="45">
        <f t="shared" si="2"/>
        <v>-1810360</v>
      </c>
      <c r="J15" s="45">
        <f t="shared" si="2"/>
        <v>-1648712</v>
      </c>
      <c r="K15" s="45">
        <f t="shared" si="2"/>
        <v>-1816822</v>
      </c>
    </row>
    <row r="16" spans="1:11" ht="15">
      <c r="A16" s="67"/>
      <c r="B16" s="67"/>
      <c r="C16" s="70">
        <v>43</v>
      </c>
      <c r="D16" s="18" t="s">
        <v>82</v>
      </c>
      <c r="E16" s="45">
        <f aca="true" t="shared" si="3" ref="E16:K16">SUM(E47)</f>
        <v>0</v>
      </c>
      <c r="F16" s="45">
        <f t="shared" si="3"/>
        <v>0</v>
      </c>
      <c r="G16" s="45">
        <f t="shared" si="3"/>
        <v>-10000</v>
      </c>
      <c r="H16" s="45">
        <f t="shared" si="3"/>
        <v>-1327.23</v>
      </c>
      <c r="I16" s="45">
        <f t="shared" si="3"/>
        <v>-1330</v>
      </c>
      <c r="J16" s="45">
        <f t="shared" si="3"/>
        <v>-1330</v>
      </c>
      <c r="K16" s="45">
        <f t="shared" si="3"/>
        <v>-1330</v>
      </c>
    </row>
    <row r="17" spans="1:11" ht="15">
      <c r="A17" s="67"/>
      <c r="B17" s="67"/>
      <c r="C17" s="70">
        <v>61</v>
      </c>
      <c r="D17" s="18" t="s">
        <v>66</v>
      </c>
      <c r="E17" s="45">
        <f>SUM(E46)-9717.5</f>
        <v>-9717.5</v>
      </c>
      <c r="F17" s="45">
        <f>SUM(F46)-1289.74</f>
        <v>-1289.74</v>
      </c>
      <c r="G17" s="45">
        <f>SUM(G46)</f>
        <v>-9100</v>
      </c>
      <c r="H17" s="45">
        <f>SUM(H46)</f>
        <v>-1207.78</v>
      </c>
      <c r="I17" s="45">
        <f>SUM(I46)</f>
        <v>-1207</v>
      </c>
      <c r="J17" s="45">
        <f>SUM(J46)</f>
        <v>-1207</v>
      </c>
      <c r="K17" s="45">
        <f>SUM(K46)</f>
        <v>-1207</v>
      </c>
    </row>
    <row r="18" spans="1:11" ht="15">
      <c r="A18" s="67"/>
      <c r="B18" s="67">
        <v>92</v>
      </c>
      <c r="C18" s="70"/>
      <c r="D18" s="18"/>
      <c r="E18" s="45">
        <v>90762.01</v>
      </c>
      <c r="F18" s="45">
        <v>12046.19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</row>
    <row r="19" spans="1:11" ht="15">
      <c r="A19" s="71"/>
      <c r="B19" s="71"/>
      <c r="C19" s="71"/>
      <c r="D19" s="26" t="s">
        <v>96</v>
      </c>
      <c r="E19" s="45">
        <f aca="true" t="shared" si="4" ref="E19:K19">SUM(E11:E18)</f>
        <v>-14693445.389999999</v>
      </c>
      <c r="F19" s="45">
        <f t="shared" si="4"/>
        <v>-1950156.04</v>
      </c>
      <c r="G19" s="45">
        <f t="shared" si="4"/>
        <v>-18979653</v>
      </c>
      <c r="H19" s="45">
        <f t="shared" si="4"/>
        <v>-2519032.84</v>
      </c>
      <c r="I19" s="45">
        <f t="shared" si="4"/>
        <v>-2694750</v>
      </c>
      <c r="J19" s="45">
        <f t="shared" si="4"/>
        <v>-2533102</v>
      </c>
      <c r="K19" s="45">
        <f t="shared" si="4"/>
        <v>-2744012</v>
      </c>
    </row>
    <row r="21" spans="1:10" ht="15.75">
      <c r="A21" s="114" t="s">
        <v>21</v>
      </c>
      <c r="B21" s="115"/>
      <c r="C21" s="115"/>
      <c r="D21" s="115"/>
      <c r="E21" s="115"/>
      <c r="F21" s="115"/>
      <c r="G21" s="115"/>
      <c r="H21" s="115"/>
      <c r="I21" s="115"/>
      <c r="J21" s="115"/>
    </row>
    <row r="22" spans="1:10" ht="18">
      <c r="A22" s="43"/>
      <c r="B22" s="43"/>
      <c r="C22" s="43"/>
      <c r="D22" s="43"/>
      <c r="E22" s="44"/>
      <c r="F22" s="44"/>
      <c r="G22" s="44"/>
      <c r="H22" s="44"/>
      <c r="I22" s="54"/>
      <c r="J22" s="54"/>
    </row>
    <row r="23" spans="1:11" ht="25.5">
      <c r="A23" s="66" t="s">
        <v>16</v>
      </c>
      <c r="B23" s="82" t="s">
        <v>17</v>
      </c>
      <c r="C23" s="82" t="s">
        <v>18</v>
      </c>
      <c r="D23" s="82" t="s">
        <v>22</v>
      </c>
      <c r="E23" s="117" t="s">
        <v>12</v>
      </c>
      <c r="F23" s="118"/>
      <c r="G23" s="117" t="s">
        <v>13</v>
      </c>
      <c r="H23" s="118"/>
      <c r="I23" s="55" t="s">
        <v>50</v>
      </c>
      <c r="J23" s="55" t="s">
        <v>51</v>
      </c>
      <c r="K23" s="55" t="s">
        <v>52</v>
      </c>
    </row>
    <row r="24" spans="1:11" ht="15.75" customHeight="1">
      <c r="A24" s="13">
        <v>3</v>
      </c>
      <c r="B24" s="13"/>
      <c r="C24" s="13"/>
      <c r="D24" s="13" t="s">
        <v>23</v>
      </c>
      <c r="E24" s="45">
        <f aca="true" t="shared" si="5" ref="E24:K24">SUM(E25+E29)</f>
        <v>14484367.290000001</v>
      </c>
      <c r="F24" s="45">
        <f t="shared" si="5"/>
        <v>1922406.6099999999</v>
      </c>
      <c r="G24" s="45">
        <f t="shared" si="5"/>
        <v>17368813</v>
      </c>
      <c r="H24" s="45">
        <f t="shared" si="5"/>
        <v>2305237.63</v>
      </c>
      <c r="I24" s="45">
        <f t="shared" si="5"/>
        <v>2450270</v>
      </c>
      <c r="J24" s="45">
        <f t="shared" si="5"/>
        <v>2513284</v>
      </c>
      <c r="K24" s="45">
        <f t="shared" si="5"/>
        <v>2724194</v>
      </c>
    </row>
    <row r="25" spans="1:11" ht="15.75" customHeight="1">
      <c r="A25" s="13"/>
      <c r="B25" s="69">
        <v>31</v>
      </c>
      <c r="C25" s="17"/>
      <c r="D25" s="17" t="s">
        <v>24</v>
      </c>
      <c r="E25" s="45">
        <v>10935564.21</v>
      </c>
      <c r="F25" s="45">
        <v>1451398.94</v>
      </c>
      <c r="G25" s="49">
        <v>13014840</v>
      </c>
      <c r="H25" s="49">
        <v>1727366.11</v>
      </c>
      <c r="I25" s="49">
        <v>1863019</v>
      </c>
      <c r="J25" s="49">
        <v>1914619</v>
      </c>
      <c r="K25" s="49">
        <v>2078907</v>
      </c>
    </row>
    <row r="26" spans="1:11" ht="15">
      <c r="A26" s="14"/>
      <c r="B26" s="90"/>
      <c r="C26" s="15">
        <v>11</v>
      </c>
      <c r="D26" s="15" t="s">
        <v>20</v>
      </c>
      <c r="E26" s="45">
        <v>-8297447.26</v>
      </c>
      <c r="F26" s="45">
        <v>-1101260.57</v>
      </c>
      <c r="G26" s="49">
        <v>-10184531</v>
      </c>
      <c r="H26" s="49">
        <v>-1351719.55</v>
      </c>
      <c r="I26" s="49">
        <v>-1459708</v>
      </c>
      <c r="J26" s="49">
        <v>-1511308</v>
      </c>
      <c r="K26" s="49">
        <v>-1675596</v>
      </c>
    </row>
    <row r="27" spans="1:11" ht="15">
      <c r="A27" s="14"/>
      <c r="B27" s="90"/>
      <c r="C27" s="15">
        <v>52</v>
      </c>
      <c r="D27" s="15" t="s">
        <v>63</v>
      </c>
      <c r="E27" s="45">
        <v>-2638116.95</v>
      </c>
      <c r="F27" s="45">
        <f>SUM(F25:F26)*-1</f>
        <v>-350138.3699999999</v>
      </c>
      <c r="G27" s="45">
        <v>-2830309</v>
      </c>
      <c r="H27" s="45">
        <v>-375646.56</v>
      </c>
      <c r="I27" s="49">
        <v>-403311</v>
      </c>
      <c r="J27" s="49">
        <v>-403311</v>
      </c>
      <c r="K27" s="49">
        <v>-403311</v>
      </c>
    </row>
    <row r="28" spans="1:11" ht="15">
      <c r="A28" s="14"/>
      <c r="B28" s="90"/>
      <c r="C28" s="15"/>
      <c r="D28" s="15"/>
      <c r="E28" s="45">
        <f aca="true" t="shared" si="6" ref="E28:K28">SUM(E25:E27)</f>
        <v>0</v>
      </c>
      <c r="F28" s="45">
        <f t="shared" si="6"/>
        <v>0</v>
      </c>
      <c r="G28" s="45">
        <f t="shared" si="6"/>
        <v>0</v>
      </c>
      <c r="H28" s="45">
        <f t="shared" si="6"/>
        <v>0</v>
      </c>
      <c r="I28" s="45">
        <f t="shared" si="6"/>
        <v>0</v>
      </c>
      <c r="J28" s="45">
        <f t="shared" si="6"/>
        <v>0</v>
      </c>
      <c r="K28" s="45">
        <f t="shared" si="6"/>
        <v>0</v>
      </c>
    </row>
    <row r="29" spans="1:11" ht="15">
      <c r="A29" s="14"/>
      <c r="B29" s="90">
        <v>32</v>
      </c>
      <c r="C29" s="15"/>
      <c r="D29" s="14" t="s">
        <v>37</v>
      </c>
      <c r="E29" s="45">
        <v>3548803.08</v>
      </c>
      <c r="F29" s="45">
        <v>471007.67</v>
      </c>
      <c r="G29" s="49">
        <v>4353973</v>
      </c>
      <c r="H29" s="49">
        <v>577871.52</v>
      </c>
      <c r="I29" s="49">
        <v>587251</v>
      </c>
      <c r="J29" s="49">
        <v>598665</v>
      </c>
      <c r="K29" s="49">
        <v>645287</v>
      </c>
    </row>
    <row r="30" spans="1:11" ht="15">
      <c r="A30" s="14"/>
      <c r="B30" s="90"/>
      <c r="C30" s="15">
        <v>11</v>
      </c>
      <c r="D30" s="15" t="s">
        <v>20</v>
      </c>
      <c r="E30" s="45">
        <v>-600530.1</v>
      </c>
      <c r="F30" s="45">
        <v>-79704.1</v>
      </c>
      <c r="G30" s="49">
        <v>-884578</v>
      </c>
      <c r="H30" s="49">
        <v>-117403.67</v>
      </c>
      <c r="I30" s="49">
        <v>-125990</v>
      </c>
      <c r="J30" s="49">
        <v>-137404</v>
      </c>
      <c r="K30" s="49">
        <v>-141226</v>
      </c>
    </row>
    <row r="31" spans="1:11" ht="15">
      <c r="A31" s="14"/>
      <c r="B31" s="90"/>
      <c r="C31" s="15">
        <v>31</v>
      </c>
      <c r="D31" s="15" t="s">
        <v>65</v>
      </c>
      <c r="E31" s="45">
        <v>-10221.64</v>
      </c>
      <c r="F31" s="45">
        <v>-1356.65</v>
      </c>
      <c r="G31" s="49">
        <v>-12700</v>
      </c>
      <c r="H31" s="49">
        <v>-1685.58</v>
      </c>
      <c r="I31" s="49">
        <v>-1690</v>
      </c>
      <c r="J31" s="49">
        <v>-1690</v>
      </c>
      <c r="K31" s="49">
        <v>-1690</v>
      </c>
    </row>
    <row r="32" spans="1:11" ht="15">
      <c r="A32" s="14"/>
      <c r="B32" s="90"/>
      <c r="C32" s="15">
        <v>41</v>
      </c>
      <c r="D32" s="15" t="s">
        <v>64</v>
      </c>
      <c r="E32" s="45">
        <v>-2653701.41</v>
      </c>
      <c r="F32" s="45">
        <v>-352207.15</v>
      </c>
      <c r="G32" s="49">
        <v>-3162943</v>
      </c>
      <c r="H32" s="49">
        <v>-419794.67</v>
      </c>
      <c r="I32" s="49">
        <v>-420449</v>
      </c>
      <c r="J32" s="49">
        <v>-420449</v>
      </c>
      <c r="K32" s="49">
        <v>-463249</v>
      </c>
    </row>
    <row r="33" spans="1:11" ht="15">
      <c r="A33" s="14"/>
      <c r="B33" s="90"/>
      <c r="C33" s="15">
        <v>52</v>
      </c>
      <c r="D33" s="15" t="s">
        <v>93</v>
      </c>
      <c r="E33" s="45">
        <v>-46330.2</v>
      </c>
      <c r="F33" s="45">
        <v>-6149.07</v>
      </c>
      <c r="G33" s="49">
        <v>-42190</v>
      </c>
      <c r="H33" s="49">
        <v>-5599.58</v>
      </c>
      <c r="I33" s="49">
        <v>-5599</v>
      </c>
      <c r="J33" s="49">
        <v>-5599</v>
      </c>
      <c r="K33" s="49">
        <v>-5599</v>
      </c>
    </row>
    <row r="34" spans="1:11" ht="15">
      <c r="A34" s="14"/>
      <c r="B34" s="90"/>
      <c r="C34" s="15">
        <v>52</v>
      </c>
      <c r="D34" s="15" t="s">
        <v>92</v>
      </c>
      <c r="E34" s="45">
        <v>0</v>
      </c>
      <c r="F34" s="45">
        <v>0</v>
      </c>
      <c r="G34" s="49">
        <v>-1</v>
      </c>
      <c r="H34" s="45">
        <v>-0.13</v>
      </c>
      <c r="I34" s="45">
        <v>0</v>
      </c>
      <c r="J34" s="45">
        <v>0</v>
      </c>
      <c r="K34" s="45">
        <v>0</v>
      </c>
    </row>
    <row r="35" spans="1:11" ht="15">
      <c r="A35" s="14"/>
      <c r="B35" s="90"/>
      <c r="C35" s="15">
        <v>52</v>
      </c>
      <c r="D35" s="15" t="s">
        <v>94</v>
      </c>
      <c r="E35" s="45">
        <v>-238019.73</v>
      </c>
      <c r="F35" s="45">
        <v>-31590.7</v>
      </c>
      <c r="G35" s="49">
        <v>-251561</v>
      </c>
      <c r="H35" s="49">
        <v>-33387.89</v>
      </c>
      <c r="I35" s="49">
        <v>-33523</v>
      </c>
      <c r="J35" s="49">
        <v>-33523</v>
      </c>
      <c r="K35" s="49">
        <v>-33523</v>
      </c>
    </row>
    <row r="36" spans="1:11" ht="15">
      <c r="A36" s="14"/>
      <c r="B36" s="90" t="s">
        <v>53</v>
      </c>
      <c r="C36" s="15"/>
      <c r="D36" s="15"/>
      <c r="E36" s="45">
        <f aca="true" t="shared" si="7" ref="E36:K36">SUM(E29:E35)</f>
        <v>-3.2014213502407074E-10</v>
      </c>
      <c r="F36" s="45">
        <f t="shared" si="7"/>
        <v>-9.822542779147625E-11</v>
      </c>
      <c r="G36" s="45">
        <f t="shared" si="7"/>
        <v>0</v>
      </c>
      <c r="H36" s="45">
        <f t="shared" si="7"/>
        <v>0</v>
      </c>
      <c r="I36" s="45">
        <f t="shared" si="7"/>
        <v>0</v>
      </c>
      <c r="J36" s="45">
        <f t="shared" si="7"/>
        <v>0</v>
      </c>
      <c r="K36" s="45">
        <f t="shared" si="7"/>
        <v>0</v>
      </c>
    </row>
    <row r="37" spans="1:11" ht="15">
      <c r="A37" s="16">
        <v>4</v>
      </c>
      <c r="B37" s="71"/>
      <c r="C37" s="16"/>
      <c r="D37" s="26" t="s">
        <v>25</v>
      </c>
      <c r="E37" s="45">
        <f aca="true" t="shared" si="8" ref="E37:K37">SUM(E40+E49)</f>
        <v>208300.62</v>
      </c>
      <c r="F37" s="45">
        <f t="shared" si="8"/>
        <v>27646.25</v>
      </c>
      <c r="G37" s="45">
        <f t="shared" si="8"/>
        <v>1610840</v>
      </c>
      <c r="H37" s="45">
        <f t="shared" si="8"/>
        <v>213795.21</v>
      </c>
      <c r="I37" s="45">
        <f t="shared" si="8"/>
        <v>244480</v>
      </c>
      <c r="J37" s="45">
        <f t="shared" si="8"/>
        <v>19818</v>
      </c>
      <c r="K37" s="45">
        <f t="shared" si="8"/>
        <v>19818</v>
      </c>
    </row>
    <row r="38" spans="1:11" ht="15">
      <c r="A38" s="17"/>
      <c r="B38" s="69">
        <v>41</v>
      </c>
      <c r="C38" s="17"/>
      <c r="D38" s="27" t="s">
        <v>26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</row>
    <row r="39" spans="1:11" ht="15">
      <c r="A39" s="17"/>
      <c r="B39" s="69"/>
      <c r="C39" s="15">
        <v>11</v>
      </c>
      <c r="D39" s="15" t="s">
        <v>20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</row>
    <row r="40" spans="1:11" ht="15">
      <c r="A40" s="17"/>
      <c r="B40" s="69">
        <v>42</v>
      </c>
      <c r="C40" s="17"/>
      <c r="D40" s="27" t="s">
        <v>56</v>
      </c>
      <c r="E40" s="45">
        <v>208300.62</v>
      </c>
      <c r="F40" s="45">
        <v>27646.25</v>
      </c>
      <c r="G40" s="49">
        <v>510840</v>
      </c>
      <c r="H40" s="49">
        <v>67800.12</v>
      </c>
      <c r="I40" s="49">
        <v>138208</v>
      </c>
      <c r="J40" s="49">
        <v>19818</v>
      </c>
      <c r="K40" s="91">
        <v>19818</v>
      </c>
    </row>
    <row r="41" spans="1:11" ht="15">
      <c r="A41" s="17"/>
      <c r="B41" s="69"/>
      <c r="C41" s="15">
        <v>11</v>
      </c>
      <c r="D41" s="15" t="s">
        <v>20</v>
      </c>
      <c r="E41" s="45">
        <v>-92703.75</v>
      </c>
      <c r="F41" s="45">
        <v>-12303.91</v>
      </c>
      <c r="G41" s="49">
        <v>-356535</v>
      </c>
      <c r="H41" s="49">
        <v>-47320.33</v>
      </c>
      <c r="I41" s="49">
        <v>-118390</v>
      </c>
      <c r="J41" s="49">
        <v>0</v>
      </c>
      <c r="K41" s="91">
        <v>0</v>
      </c>
    </row>
    <row r="42" spans="1:11" ht="15">
      <c r="A42" s="17"/>
      <c r="B42" s="69"/>
      <c r="C42" s="15">
        <v>41</v>
      </c>
      <c r="D42" s="15" t="s">
        <v>64</v>
      </c>
      <c r="E42" s="45">
        <v>-89743.32</v>
      </c>
      <c r="F42" s="45">
        <v>-11910.98</v>
      </c>
      <c r="G42" s="49">
        <v>-113855</v>
      </c>
      <c r="H42" s="49">
        <v>-15111.15</v>
      </c>
      <c r="I42" s="49">
        <v>-15111</v>
      </c>
      <c r="J42" s="49">
        <v>-15111</v>
      </c>
      <c r="K42" s="91">
        <v>-15111</v>
      </c>
    </row>
    <row r="43" spans="1:11" ht="15">
      <c r="A43" s="17"/>
      <c r="B43" s="69"/>
      <c r="C43" s="15">
        <v>52</v>
      </c>
      <c r="D43" s="15" t="s">
        <v>93</v>
      </c>
      <c r="E43" s="45">
        <v>-11269.8</v>
      </c>
      <c r="F43" s="45">
        <v>-1495.76</v>
      </c>
      <c r="G43" s="49">
        <v>-16350</v>
      </c>
      <c r="H43" s="49">
        <v>-2170.02</v>
      </c>
      <c r="I43" s="49">
        <v>-2170</v>
      </c>
      <c r="J43" s="49">
        <v>-2170</v>
      </c>
      <c r="K43" s="49">
        <v>-2170</v>
      </c>
    </row>
    <row r="44" spans="1:11" ht="15">
      <c r="A44" s="17"/>
      <c r="B44" s="69"/>
      <c r="C44" s="15">
        <v>52</v>
      </c>
      <c r="D44" s="15" t="s">
        <v>92</v>
      </c>
      <c r="E44" s="45">
        <v>0</v>
      </c>
      <c r="F44" s="45">
        <v>0</v>
      </c>
      <c r="G44" s="49">
        <v>-5000</v>
      </c>
      <c r="H44" s="49">
        <v>-663.61</v>
      </c>
      <c r="I44" s="49">
        <v>0</v>
      </c>
      <c r="J44" s="49">
        <v>0</v>
      </c>
      <c r="K44" s="49">
        <v>0</v>
      </c>
    </row>
    <row r="45" spans="1:11" ht="15">
      <c r="A45" s="17"/>
      <c r="B45" s="69"/>
      <c r="C45" s="15">
        <v>52</v>
      </c>
      <c r="D45" s="15" t="s">
        <v>94</v>
      </c>
      <c r="E45" s="45">
        <v>-14583.75</v>
      </c>
      <c r="F45" s="45">
        <v>-1935.6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</row>
    <row r="46" spans="1:11" ht="15">
      <c r="A46" s="17"/>
      <c r="B46" s="69"/>
      <c r="C46" s="15">
        <v>61</v>
      </c>
      <c r="D46" s="15" t="s">
        <v>66</v>
      </c>
      <c r="E46" s="45">
        <v>0</v>
      </c>
      <c r="F46" s="45">
        <v>0</v>
      </c>
      <c r="G46" s="45">
        <v>-9100</v>
      </c>
      <c r="H46" s="45">
        <v>-1207.78</v>
      </c>
      <c r="I46" s="45">
        <v>-1207</v>
      </c>
      <c r="J46" s="45">
        <v>-1207</v>
      </c>
      <c r="K46" s="45">
        <v>-1207</v>
      </c>
    </row>
    <row r="47" spans="1:11" ht="15" customHeight="1">
      <c r="A47" s="17"/>
      <c r="B47" s="69"/>
      <c r="C47" s="15">
        <v>71</v>
      </c>
      <c r="D47" s="18" t="s">
        <v>83</v>
      </c>
      <c r="E47" s="45">
        <v>0</v>
      </c>
      <c r="F47" s="45">
        <v>0</v>
      </c>
      <c r="G47" s="45">
        <v>-10000</v>
      </c>
      <c r="H47" s="45">
        <v>-1327.23</v>
      </c>
      <c r="I47" s="45">
        <v>-1330</v>
      </c>
      <c r="J47" s="45">
        <v>-1330</v>
      </c>
      <c r="K47" s="45">
        <v>-1330</v>
      </c>
    </row>
    <row r="48" spans="1:11" ht="15">
      <c r="A48" s="17"/>
      <c r="B48" s="69"/>
      <c r="C48" s="15"/>
      <c r="D48" s="15"/>
      <c r="E48" s="45">
        <f aca="true" t="shared" si="9" ref="E48:K48">SUM(E40:E47)</f>
        <v>-1.0913936421275139E-11</v>
      </c>
      <c r="F48" s="45">
        <f t="shared" si="9"/>
        <v>6.821210263296962E-13</v>
      </c>
      <c r="G48" s="45">
        <f t="shared" si="9"/>
        <v>0</v>
      </c>
      <c r="H48" s="45">
        <f t="shared" si="9"/>
        <v>-6.139089236967266E-12</v>
      </c>
      <c r="I48" s="45">
        <f t="shared" si="9"/>
        <v>0</v>
      </c>
      <c r="J48" s="45">
        <f t="shared" si="9"/>
        <v>0</v>
      </c>
      <c r="K48" s="45">
        <f t="shared" si="9"/>
        <v>0</v>
      </c>
    </row>
    <row r="49" spans="1:11" ht="15">
      <c r="A49" s="17"/>
      <c r="B49" s="69">
        <v>45</v>
      </c>
      <c r="C49" s="17"/>
      <c r="D49" s="27" t="s">
        <v>62</v>
      </c>
      <c r="E49" s="45">
        <v>0</v>
      </c>
      <c r="F49" s="45">
        <v>0</v>
      </c>
      <c r="G49" s="49">
        <v>1100000</v>
      </c>
      <c r="H49" s="49">
        <v>145995.09</v>
      </c>
      <c r="I49" s="49">
        <v>106272</v>
      </c>
      <c r="J49" s="49">
        <v>0</v>
      </c>
      <c r="K49" s="91">
        <v>0</v>
      </c>
    </row>
    <row r="50" spans="1:11" ht="15">
      <c r="A50" s="17"/>
      <c r="B50" s="69"/>
      <c r="C50" s="15">
        <v>11</v>
      </c>
      <c r="D50" s="15" t="s">
        <v>20</v>
      </c>
      <c r="E50" s="45">
        <v>0</v>
      </c>
      <c r="F50" s="45">
        <v>0</v>
      </c>
      <c r="G50" s="49">
        <v>-1100000</v>
      </c>
      <c r="H50" s="49">
        <v>-145995.09</v>
      </c>
      <c r="I50" s="49">
        <v>-106272</v>
      </c>
      <c r="J50" s="49">
        <v>0</v>
      </c>
      <c r="K50" s="91">
        <v>0</v>
      </c>
    </row>
    <row r="51" spans="1:11" ht="15">
      <c r="A51" s="17"/>
      <c r="B51" s="69"/>
      <c r="C51" s="15"/>
      <c r="D51" s="83" t="s">
        <v>96</v>
      </c>
      <c r="E51" s="45">
        <f>SUM(E37+E24)</f>
        <v>14692667.91</v>
      </c>
      <c r="F51" s="45">
        <f aca="true" t="shared" si="10" ref="F51:K51">SUM(F37+F24)</f>
        <v>1950052.8599999999</v>
      </c>
      <c r="G51" s="45">
        <f t="shared" si="10"/>
        <v>18979653</v>
      </c>
      <c r="H51" s="45">
        <f t="shared" si="10"/>
        <v>2519032.84</v>
      </c>
      <c r="I51" s="45">
        <f t="shared" si="10"/>
        <v>2694750</v>
      </c>
      <c r="J51" s="45">
        <f t="shared" si="10"/>
        <v>2533102</v>
      </c>
      <c r="K51" s="45">
        <f t="shared" si="10"/>
        <v>2744012</v>
      </c>
    </row>
    <row r="53" spans="5:11" ht="15">
      <c r="E53" s="46">
        <f aca="true" t="shared" si="11" ref="E53:K53">SUM(E24+E37)</f>
        <v>14692667.91</v>
      </c>
      <c r="F53" s="46">
        <f t="shared" si="11"/>
        <v>1950052.8599999999</v>
      </c>
      <c r="G53" s="46">
        <f t="shared" si="11"/>
        <v>18979653</v>
      </c>
      <c r="H53" s="46">
        <f t="shared" si="11"/>
        <v>2519032.84</v>
      </c>
      <c r="I53" s="46">
        <f t="shared" si="11"/>
        <v>2694750</v>
      </c>
      <c r="J53" s="46">
        <f t="shared" si="11"/>
        <v>2533102</v>
      </c>
      <c r="K53" s="46">
        <f t="shared" si="11"/>
        <v>2744012</v>
      </c>
    </row>
    <row r="54" spans="5:11" ht="15">
      <c r="E54" s="46">
        <f aca="true" t="shared" si="12" ref="E54:K54">E19+E53</f>
        <v>-777.4799999985844</v>
      </c>
      <c r="F54" s="46">
        <f t="shared" si="12"/>
        <v>-103.18000000016764</v>
      </c>
      <c r="G54" s="46">
        <f t="shared" si="12"/>
        <v>0</v>
      </c>
      <c r="H54" s="46">
        <f t="shared" si="12"/>
        <v>0</v>
      </c>
      <c r="I54" s="46">
        <f t="shared" si="12"/>
        <v>0</v>
      </c>
      <c r="J54" s="46">
        <f t="shared" si="12"/>
        <v>0</v>
      </c>
      <c r="K54" s="46">
        <f t="shared" si="12"/>
        <v>0</v>
      </c>
    </row>
  </sheetData>
  <sheetProtection/>
  <mergeCells count="9">
    <mergeCell ref="A7:J7"/>
    <mergeCell ref="A21:J21"/>
    <mergeCell ref="A1:J1"/>
    <mergeCell ref="A3:J3"/>
    <mergeCell ref="A5:J5"/>
    <mergeCell ref="E23:F23"/>
    <mergeCell ref="E9:F9"/>
    <mergeCell ref="G9:H9"/>
    <mergeCell ref="G23:H23"/>
  </mergeCells>
  <printOptions horizontalCentered="1"/>
  <pageMargins left="0.7086614173228347" right="0.7086614173228347" top="0.3" bottom="0.33" header="0.17" footer="0.17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8">
      <selection activeCell="B14" sqref="B14"/>
    </sheetView>
  </sheetViews>
  <sheetFormatPr defaultColWidth="9.140625" defaultRowHeight="15"/>
  <cols>
    <col min="1" max="1" width="37.7109375" style="0" customWidth="1"/>
    <col min="2" max="6" width="25.28125" style="0" customWidth="1"/>
  </cols>
  <sheetData>
    <row r="1" spans="1:6" ht="42" customHeight="1">
      <c r="A1" s="96" t="s">
        <v>55</v>
      </c>
      <c r="B1" s="96"/>
      <c r="C1" s="96"/>
      <c r="D1" s="96"/>
      <c r="E1" s="96"/>
      <c r="F1" s="96"/>
    </row>
    <row r="2" spans="1:6" ht="18" customHeight="1">
      <c r="A2" s="5"/>
      <c r="B2" s="5"/>
      <c r="C2" s="5"/>
      <c r="D2" s="5"/>
      <c r="E2" s="5"/>
      <c r="F2" s="5"/>
    </row>
    <row r="3" spans="1:6" ht="15.75">
      <c r="A3" s="96" t="s">
        <v>34</v>
      </c>
      <c r="B3" s="96"/>
      <c r="C3" s="96"/>
      <c r="D3" s="96"/>
      <c r="E3" s="111"/>
      <c r="F3" s="111"/>
    </row>
    <row r="4" spans="1:6" ht="18">
      <c r="A4" s="5"/>
      <c r="B4" s="5"/>
      <c r="C4" s="5"/>
      <c r="D4" s="5"/>
      <c r="E4" s="6"/>
      <c r="F4" s="6"/>
    </row>
    <row r="5" spans="1:6" ht="18" customHeight="1">
      <c r="A5" s="96" t="s">
        <v>15</v>
      </c>
      <c r="B5" s="97"/>
      <c r="C5" s="97"/>
      <c r="D5" s="97"/>
      <c r="E5" s="97"/>
      <c r="F5" s="97"/>
    </row>
    <row r="6" spans="1:6" ht="18">
      <c r="A6" s="5"/>
      <c r="B6" s="5"/>
      <c r="C6" s="5"/>
      <c r="D6" s="5"/>
      <c r="E6" s="6"/>
      <c r="F6" s="6"/>
    </row>
    <row r="7" spans="1:6" ht="15.75">
      <c r="A7" s="96" t="s">
        <v>27</v>
      </c>
      <c r="B7" s="119"/>
      <c r="C7" s="119"/>
      <c r="D7" s="119"/>
      <c r="E7" s="119"/>
      <c r="F7" s="119"/>
    </row>
    <row r="8" spans="1:6" ht="18">
      <c r="A8" s="5"/>
      <c r="B8" s="5"/>
      <c r="C8" s="5"/>
      <c r="D8" s="5"/>
      <c r="E8" s="6"/>
      <c r="F8" s="6"/>
    </row>
    <row r="9" spans="1:6" ht="25.5">
      <c r="A9" s="24" t="s">
        <v>28</v>
      </c>
      <c r="B9" s="23" t="s">
        <v>12</v>
      </c>
      <c r="C9" s="24" t="s">
        <v>13</v>
      </c>
      <c r="D9" s="24" t="s">
        <v>50</v>
      </c>
      <c r="E9" s="24" t="s">
        <v>51</v>
      </c>
      <c r="F9" s="24" t="s">
        <v>52</v>
      </c>
    </row>
    <row r="10" spans="1:6" ht="15.75" customHeight="1">
      <c r="A10" s="13" t="s">
        <v>29</v>
      </c>
      <c r="B10" s="10">
        <f>SUM(B12:B14)</f>
        <v>1950052</v>
      </c>
      <c r="C10" s="10">
        <f>SUM(C12:C14)</f>
        <v>2353059</v>
      </c>
      <c r="D10" s="10">
        <f>SUM(D12:D14)</f>
        <v>2694750</v>
      </c>
      <c r="E10" s="10">
        <f>SUM(E12:E14)</f>
        <v>2533102</v>
      </c>
      <c r="F10" s="10">
        <f>SUM(F12:F14)</f>
        <v>2744012</v>
      </c>
    </row>
    <row r="11" spans="1:6" ht="15.75" customHeight="1">
      <c r="A11" s="13" t="s">
        <v>67</v>
      </c>
      <c r="B11" s="10"/>
      <c r="C11" s="11"/>
      <c r="D11" s="11"/>
      <c r="E11" s="11"/>
      <c r="F11" s="11"/>
    </row>
    <row r="12" spans="1:6" ht="15">
      <c r="A12" s="18" t="s">
        <v>68</v>
      </c>
      <c r="B12" s="10">
        <v>1826539</v>
      </c>
      <c r="C12" s="11">
        <v>2208792</v>
      </c>
      <c r="D12" s="11">
        <v>2550483</v>
      </c>
      <c r="E12" s="11">
        <v>2388835</v>
      </c>
      <c r="F12" s="11">
        <v>2556945</v>
      </c>
    </row>
    <row r="13" spans="1:6" ht="15">
      <c r="A13" s="13" t="s">
        <v>70</v>
      </c>
      <c r="B13" s="10"/>
      <c r="C13" s="11"/>
      <c r="D13" s="11"/>
      <c r="E13" s="11"/>
      <c r="F13" s="12"/>
    </row>
    <row r="14" spans="1:6" ht="15">
      <c r="A14" s="19" t="s">
        <v>69</v>
      </c>
      <c r="B14" s="10">
        <v>123513</v>
      </c>
      <c r="C14" s="11">
        <v>144267</v>
      </c>
      <c r="D14" s="11">
        <v>144267</v>
      </c>
      <c r="E14" s="11">
        <v>144267</v>
      </c>
      <c r="F14" s="12">
        <v>187067</v>
      </c>
    </row>
  </sheetData>
  <sheetProtection/>
  <mergeCells count="4">
    <mergeCell ref="A1:F1"/>
    <mergeCell ref="A3:F3"/>
    <mergeCell ref="A5:F5"/>
    <mergeCell ref="A7:F7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5.421875" style="0" bestFit="1" customWidth="1"/>
    <col min="4" max="9" width="25.28125" style="0" customWidth="1"/>
  </cols>
  <sheetData>
    <row r="1" spans="1:9" ht="42" customHeight="1">
      <c r="A1" s="96" t="s">
        <v>55</v>
      </c>
      <c r="B1" s="96"/>
      <c r="C1" s="96"/>
      <c r="D1" s="96"/>
      <c r="E1" s="96"/>
      <c r="F1" s="96"/>
      <c r="G1" s="96"/>
      <c r="H1" s="96"/>
      <c r="I1" s="96"/>
    </row>
    <row r="2" spans="1:9" ht="18" customHeight="1">
      <c r="A2" s="5"/>
      <c r="B2" s="5"/>
      <c r="C2" s="5"/>
      <c r="D2" s="5"/>
      <c r="E2" s="5"/>
      <c r="F2" s="5"/>
      <c r="G2" s="5"/>
      <c r="H2" s="5"/>
      <c r="I2" s="5"/>
    </row>
    <row r="3" spans="1:9" ht="15.75">
      <c r="A3" s="96" t="s">
        <v>34</v>
      </c>
      <c r="B3" s="96"/>
      <c r="C3" s="96"/>
      <c r="D3" s="96"/>
      <c r="E3" s="96"/>
      <c r="F3" s="96"/>
      <c r="G3" s="96"/>
      <c r="H3" s="111"/>
      <c r="I3" s="111"/>
    </row>
    <row r="4" spans="1:9" ht="18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>
      <c r="A5" s="96" t="s">
        <v>30</v>
      </c>
      <c r="B5" s="97"/>
      <c r="C5" s="97"/>
      <c r="D5" s="97"/>
      <c r="E5" s="97"/>
      <c r="F5" s="97"/>
      <c r="G5" s="97"/>
      <c r="H5" s="97"/>
      <c r="I5" s="97"/>
    </row>
    <row r="6" spans="1:9" ht="18">
      <c r="A6" s="5"/>
      <c r="B6" s="5"/>
      <c r="C6" s="5"/>
      <c r="D6" s="5"/>
      <c r="E6" s="5"/>
      <c r="F6" s="5"/>
      <c r="G6" s="5"/>
      <c r="H6" s="6"/>
      <c r="I6" s="6"/>
    </row>
    <row r="7" spans="1:9" ht="25.5">
      <c r="A7" s="24" t="s">
        <v>16</v>
      </c>
      <c r="B7" s="23" t="s">
        <v>17</v>
      </c>
      <c r="C7" s="23" t="s">
        <v>18</v>
      </c>
      <c r="D7" s="23" t="s">
        <v>59</v>
      </c>
      <c r="E7" s="23" t="s">
        <v>12</v>
      </c>
      <c r="F7" s="24" t="s">
        <v>13</v>
      </c>
      <c r="G7" s="24" t="s">
        <v>50</v>
      </c>
      <c r="H7" s="24" t="s">
        <v>51</v>
      </c>
      <c r="I7" s="24" t="s">
        <v>52</v>
      </c>
    </row>
    <row r="8" spans="1:9" ht="25.5">
      <c r="A8" s="13">
        <v>8</v>
      </c>
      <c r="B8" s="13"/>
      <c r="C8" s="13"/>
      <c r="D8" s="13" t="s">
        <v>31</v>
      </c>
      <c r="E8" s="10"/>
      <c r="F8" s="11"/>
      <c r="G8" s="11"/>
      <c r="H8" s="11"/>
      <c r="I8" s="11"/>
    </row>
    <row r="9" spans="1:9" ht="15">
      <c r="A9" s="13"/>
      <c r="B9" s="17">
        <v>84</v>
      </c>
      <c r="C9" s="17"/>
      <c r="D9" s="17" t="s">
        <v>38</v>
      </c>
      <c r="E9" s="10"/>
      <c r="F9" s="11"/>
      <c r="G9" s="11"/>
      <c r="H9" s="11"/>
      <c r="I9" s="11"/>
    </row>
    <row r="10" spans="1:9" ht="25.5">
      <c r="A10" s="14"/>
      <c r="B10" s="14"/>
      <c r="C10" s="15">
        <v>81</v>
      </c>
      <c r="D10" s="18" t="s">
        <v>39</v>
      </c>
      <c r="E10" s="10"/>
      <c r="F10" s="11"/>
      <c r="G10" s="11"/>
      <c r="H10" s="11"/>
      <c r="I10" s="11"/>
    </row>
    <row r="11" spans="1:9" ht="25.5">
      <c r="A11" s="16">
        <v>5</v>
      </c>
      <c r="B11" s="16"/>
      <c r="C11" s="16"/>
      <c r="D11" s="26" t="s">
        <v>32</v>
      </c>
      <c r="E11" s="10"/>
      <c r="F11" s="11"/>
      <c r="G11" s="11"/>
      <c r="H11" s="11"/>
      <c r="I11" s="11"/>
    </row>
    <row r="12" spans="1:9" ht="25.5">
      <c r="A12" s="17"/>
      <c r="B12" s="17">
        <v>54</v>
      </c>
      <c r="C12" s="17"/>
      <c r="D12" s="27" t="s">
        <v>40</v>
      </c>
      <c r="E12" s="10"/>
      <c r="F12" s="11"/>
      <c r="G12" s="11"/>
      <c r="H12" s="11"/>
      <c r="I12" s="12"/>
    </row>
    <row r="13" spans="1:9" ht="15">
      <c r="A13" s="17"/>
      <c r="B13" s="17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ht="15">
      <c r="A14" s="17"/>
      <c r="B14" s="17"/>
      <c r="C14" s="15">
        <v>31</v>
      </c>
      <c r="D14" s="15" t="s">
        <v>41</v>
      </c>
      <c r="E14" s="10"/>
      <c r="F14" s="11"/>
      <c r="G14" s="11"/>
      <c r="H14" s="11"/>
      <c r="I14" s="12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PageLayoutView="0" workbookViewId="0" topLeftCell="A1">
      <selection activeCell="D47" sqref="D47"/>
    </sheetView>
  </sheetViews>
  <sheetFormatPr defaultColWidth="9.140625" defaultRowHeight="15"/>
  <cols>
    <col min="1" max="1" width="7.421875" style="42" customWidth="1"/>
    <col min="2" max="2" width="8.421875" style="42" bestFit="1" customWidth="1"/>
    <col min="3" max="3" width="8.7109375" style="42" customWidth="1"/>
    <col min="4" max="4" width="31.421875" style="42" customWidth="1"/>
    <col min="5" max="8" width="16.7109375" style="46" customWidth="1"/>
    <col min="9" max="11" width="17.7109375" style="46" customWidth="1"/>
    <col min="12" max="16384" width="9.140625" style="42" customWidth="1"/>
  </cols>
  <sheetData>
    <row r="1" spans="1:11" ht="42" customHeight="1">
      <c r="A1" s="114" t="s">
        <v>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">
      <c r="A2" s="43"/>
      <c r="B2" s="43"/>
      <c r="C2" s="43"/>
      <c r="D2" s="43"/>
      <c r="E2" s="50"/>
      <c r="F2" s="51"/>
      <c r="G2" s="48"/>
      <c r="H2" s="44"/>
      <c r="I2" s="44"/>
      <c r="J2" s="54"/>
      <c r="K2" s="54"/>
    </row>
    <row r="3" spans="1:11" ht="18" customHeight="1">
      <c r="A3" s="114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8">
      <c r="A4" s="43"/>
      <c r="B4" s="43"/>
      <c r="C4" s="43"/>
      <c r="D4" s="43"/>
      <c r="E4" s="44"/>
      <c r="F4" s="48"/>
      <c r="G4" s="53"/>
      <c r="H4" s="52"/>
      <c r="I4" s="44"/>
      <c r="J4" s="54"/>
      <c r="K4" s="54"/>
    </row>
    <row r="5" spans="1:11" ht="25.5">
      <c r="A5" s="129" t="s">
        <v>35</v>
      </c>
      <c r="B5" s="130"/>
      <c r="C5" s="131"/>
      <c r="D5" s="86" t="s">
        <v>36</v>
      </c>
      <c r="E5" s="117" t="s">
        <v>12</v>
      </c>
      <c r="F5" s="118"/>
      <c r="G5" s="117" t="s">
        <v>13</v>
      </c>
      <c r="H5" s="118"/>
      <c r="I5" s="55" t="s">
        <v>50</v>
      </c>
      <c r="J5" s="55" t="s">
        <v>51</v>
      </c>
      <c r="K5" s="55" t="s">
        <v>52</v>
      </c>
    </row>
    <row r="6" spans="1:11" s="62" customFormat="1" ht="36.75">
      <c r="A6" s="126" t="s">
        <v>60</v>
      </c>
      <c r="B6" s="127"/>
      <c r="C6" s="128"/>
      <c r="D6" s="85" t="s">
        <v>84</v>
      </c>
      <c r="E6" s="63">
        <f>SUM(E7+E38+E29+E24+E52+E58+E77)</f>
        <v>14692667.910000002</v>
      </c>
      <c r="F6" s="65">
        <f aca="true" t="shared" si="0" ref="F6:K6">SUM(F7+F38+F29+F24+F52+F58+F77)</f>
        <v>1950052.8599999996</v>
      </c>
      <c r="G6" s="64">
        <f t="shared" si="0"/>
        <v>18979653</v>
      </c>
      <c r="H6" s="65">
        <f t="shared" si="0"/>
        <v>2519032.8467648816</v>
      </c>
      <c r="I6" s="65">
        <f t="shared" si="0"/>
        <v>2694750</v>
      </c>
      <c r="J6" s="65">
        <f t="shared" si="0"/>
        <v>2533102</v>
      </c>
      <c r="K6" s="65">
        <f t="shared" si="0"/>
        <v>2744012</v>
      </c>
    </row>
    <row r="7" spans="1:11" s="62" customFormat="1" ht="25.5">
      <c r="A7" s="134" t="s">
        <v>61</v>
      </c>
      <c r="B7" s="135"/>
      <c r="C7" s="136"/>
      <c r="D7" s="137" t="s">
        <v>71</v>
      </c>
      <c r="E7" s="138">
        <f aca="true" t="shared" si="1" ref="E7:K7">SUM(E8+E12+E16+E20)</f>
        <v>13915947.060000002</v>
      </c>
      <c r="F7" s="138">
        <f t="shared" si="1"/>
        <v>1846964.2799999998</v>
      </c>
      <c r="G7" s="139">
        <f t="shared" si="1"/>
        <v>16642707</v>
      </c>
      <c r="H7" s="138">
        <f t="shared" si="1"/>
        <v>2208866.81</v>
      </c>
      <c r="I7" s="139">
        <f t="shared" si="1"/>
        <v>2352118</v>
      </c>
      <c r="J7" s="139">
        <f>SUM(J8+J12+J16+J20)</f>
        <v>2415132</v>
      </c>
      <c r="K7" s="139">
        <f t="shared" si="1"/>
        <v>2626042</v>
      </c>
    </row>
    <row r="8" spans="1:11" s="146" customFormat="1" ht="12.75">
      <c r="A8" s="140" t="s">
        <v>86</v>
      </c>
      <c r="B8" s="141"/>
      <c r="C8" s="142"/>
      <c r="D8" s="143" t="s">
        <v>20</v>
      </c>
      <c r="E8" s="144">
        <f>SUM(E10:E11)</f>
        <v>8531174.790000001</v>
      </c>
      <c r="F8" s="144">
        <f aca="true" t="shared" si="2" ref="F8:K8">SUM(F10:F11)</f>
        <v>1132281.5999999999</v>
      </c>
      <c r="G8" s="145">
        <f>SUM(G10:G11)</f>
        <v>10610512</v>
      </c>
      <c r="H8" s="144">
        <f>SUM(H10:H11)</f>
        <v>1408256.95</v>
      </c>
      <c r="I8" s="145">
        <f t="shared" si="2"/>
        <v>1523490</v>
      </c>
      <c r="J8" s="145">
        <f>SUM(J10:J11)</f>
        <v>1586504</v>
      </c>
      <c r="K8" s="145">
        <f t="shared" si="2"/>
        <v>1754614</v>
      </c>
    </row>
    <row r="9" spans="1:11" s="57" customFormat="1" ht="12.75">
      <c r="A9" s="123">
        <v>3</v>
      </c>
      <c r="B9" s="124"/>
      <c r="C9" s="125"/>
      <c r="D9" s="89" t="s">
        <v>23</v>
      </c>
      <c r="E9" s="47">
        <f>SUM(E10:E11)</f>
        <v>8531174.790000001</v>
      </c>
      <c r="F9" s="47">
        <f aca="true" t="shared" si="3" ref="F9:K9">SUM(F10:F11)</f>
        <v>1132281.5999999999</v>
      </c>
      <c r="G9" s="61">
        <f t="shared" si="3"/>
        <v>10610512</v>
      </c>
      <c r="H9" s="47">
        <f t="shared" si="3"/>
        <v>1408256.95</v>
      </c>
      <c r="I9" s="61">
        <f t="shared" si="3"/>
        <v>1523490</v>
      </c>
      <c r="J9" s="61">
        <f>SUM(J10:J11)</f>
        <v>1586504</v>
      </c>
      <c r="K9" s="61">
        <f t="shared" si="3"/>
        <v>1754614</v>
      </c>
    </row>
    <row r="10" spans="1:11" s="56" customFormat="1" ht="12.75">
      <c r="A10" s="120">
        <v>31</v>
      </c>
      <c r="B10" s="121"/>
      <c r="C10" s="122"/>
      <c r="D10" s="84" t="s">
        <v>24</v>
      </c>
      <c r="E10" s="45">
        <v>7949781.69</v>
      </c>
      <c r="F10" s="45">
        <v>1055117.42</v>
      </c>
      <c r="G10" s="58">
        <v>9774746</v>
      </c>
      <c r="H10" s="49">
        <v>1297331.74</v>
      </c>
      <c r="I10" s="59">
        <v>1403979</v>
      </c>
      <c r="J10" s="59">
        <v>1455579</v>
      </c>
      <c r="K10" s="60">
        <v>1619867</v>
      </c>
    </row>
    <row r="11" spans="1:11" s="56" customFormat="1" ht="12.75">
      <c r="A11" s="120">
        <v>32</v>
      </c>
      <c r="B11" s="121"/>
      <c r="C11" s="122"/>
      <c r="D11" s="84" t="s">
        <v>37</v>
      </c>
      <c r="E11" s="45">
        <v>581393.1</v>
      </c>
      <c r="F11" s="45">
        <v>77164.18</v>
      </c>
      <c r="G11" s="58">
        <v>835766</v>
      </c>
      <c r="H11" s="49">
        <v>110925.21</v>
      </c>
      <c r="I11" s="59">
        <v>119511</v>
      </c>
      <c r="J11" s="59">
        <v>130925</v>
      </c>
      <c r="K11" s="60">
        <v>134747</v>
      </c>
    </row>
    <row r="12" spans="1:11" s="146" customFormat="1" ht="12.75">
      <c r="A12" s="140" t="s">
        <v>87</v>
      </c>
      <c r="B12" s="141"/>
      <c r="C12" s="142"/>
      <c r="D12" s="143" t="s">
        <v>63</v>
      </c>
      <c r="E12" s="144">
        <f>SUM(E14:E15)</f>
        <v>2720849.22</v>
      </c>
      <c r="F12" s="144">
        <f aca="true" t="shared" si="4" ref="F12:K12">SUM(F14:F15)</f>
        <v>361118.88</v>
      </c>
      <c r="G12" s="145">
        <f>SUM(G14:G15)</f>
        <v>2856552</v>
      </c>
      <c r="H12" s="144">
        <f t="shared" si="4"/>
        <v>379129.61000000004</v>
      </c>
      <c r="I12" s="145">
        <f t="shared" si="4"/>
        <v>406489</v>
      </c>
      <c r="J12" s="145">
        <f>SUM(J14:J15)</f>
        <v>406489</v>
      </c>
      <c r="K12" s="145">
        <f t="shared" si="4"/>
        <v>406489</v>
      </c>
    </row>
    <row r="13" spans="1:11" s="57" customFormat="1" ht="12.75">
      <c r="A13" s="123">
        <v>3</v>
      </c>
      <c r="B13" s="124"/>
      <c r="C13" s="125"/>
      <c r="D13" s="89" t="s">
        <v>23</v>
      </c>
      <c r="E13" s="47">
        <f>SUM(E14:E15)</f>
        <v>2720849.22</v>
      </c>
      <c r="F13" s="47">
        <f aca="true" t="shared" si="5" ref="F13:K13">SUM(F14:F15)</f>
        <v>361118.88</v>
      </c>
      <c r="G13" s="61">
        <f t="shared" si="5"/>
        <v>2856552</v>
      </c>
      <c r="H13" s="47">
        <f t="shared" si="5"/>
        <v>379129.61000000004</v>
      </c>
      <c r="I13" s="61">
        <f t="shared" si="5"/>
        <v>406489</v>
      </c>
      <c r="J13" s="61">
        <f>SUM(J14:J15)</f>
        <v>406489</v>
      </c>
      <c r="K13" s="61">
        <f t="shared" si="5"/>
        <v>406489</v>
      </c>
    </row>
    <row r="14" spans="1:11" s="56" customFormat="1" ht="12.75">
      <c r="A14" s="120">
        <v>31</v>
      </c>
      <c r="B14" s="121"/>
      <c r="C14" s="122"/>
      <c r="D14" s="84" t="s">
        <v>24</v>
      </c>
      <c r="E14" s="45">
        <v>2493229.49</v>
      </c>
      <c r="F14" s="45">
        <v>330908.5</v>
      </c>
      <c r="G14" s="58">
        <v>2618391</v>
      </c>
      <c r="H14" s="49">
        <v>347520.21</v>
      </c>
      <c r="I14" s="59">
        <v>374771</v>
      </c>
      <c r="J14" s="59">
        <v>374771</v>
      </c>
      <c r="K14" s="59">
        <v>374771</v>
      </c>
    </row>
    <row r="15" spans="1:11" s="56" customFormat="1" ht="12.75">
      <c r="A15" s="120">
        <v>32</v>
      </c>
      <c r="B15" s="121"/>
      <c r="C15" s="122"/>
      <c r="D15" s="84" t="s">
        <v>37</v>
      </c>
      <c r="E15" s="45">
        <v>227619.73</v>
      </c>
      <c r="F15" s="45">
        <v>30210.38</v>
      </c>
      <c r="G15" s="58">
        <v>238161</v>
      </c>
      <c r="H15" s="49">
        <v>31609.4</v>
      </c>
      <c r="I15" s="59">
        <v>31718</v>
      </c>
      <c r="J15" s="59">
        <v>31718</v>
      </c>
      <c r="K15" s="59">
        <v>31718</v>
      </c>
    </row>
    <row r="16" spans="1:11" s="146" customFormat="1" ht="12.75">
      <c r="A16" s="140" t="s">
        <v>87</v>
      </c>
      <c r="B16" s="141"/>
      <c r="C16" s="142"/>
      <c r="D16" s="143" t="s">
        <v>64</v>
      </c>
      <c r="E16" s="144">
        <f>SUM(E18:E19)</f>
        <v>2653701.41</v>
      </c>
      <c r="F16" s="144">
        <f aca="true" t="shared" si="6" ref="F16:K16">SUM(F18:F19)</f>
        <v>352207.15</v>
      </c>
      <c r="G16" s="145">
        <f>SUM(G18:G19)</f>
        <v>3162943</v>
      </c>
      <c r="H16" s="144">
        <f t="shared" si="6"/>
        <v>419794.67</v>
      </c>
      <c r="I16" s="145">
        <f t="shared" si="6"/>
        <v>420449</v>
      </c>
      <c r="J16" s="145">
        <f>SUM(J18:J19)</f>
        <v>420449</v>
      </c>
      <c r="K16" s="145">
        <f t="shared" si="6"/>
        <v>463249</v>
      </c>
    </row>
    <row r="17" spans="1:11" s="57" customFormat="1" ht="12.75">
      <c r="A17" s="123">
        <v>3</v>
      </c>
      <c r="B17" s="124"/>
      <c r="C17" s="125"/>
      <c r="D17" s="89" t="s">
        <v>23</v>
      </c>
      <c r="E17" s="47">
        <f aca="true" t="shared" si="7" ref="E17:K17">SUM(E18:E19)</f>
        <v>2653701.41</v>
      </c>
      <c r="F17" s="47">
        <f t="shared" si="7"/>
        <v>352207.15</v>
      </c>
      <c r="G17" s="61">
        <f t="shared" si="7"/>
        <v>3162943</v>
      </c>
      <c r="H17" s="47">
        <f t="shared" si="7"/>
        <v>419794.67</v>
      </c>
      <c r="I17" s="61">
        <f t="shared" si="7"/>
        <v>420449</v>
      </c>
      <c r="J17" s="61">
        <f t="shared" si="7"/>
        <v>420449</v>
      </c>
      <c r="K17" s="61">
        <f t="shared" si="7"/>
        <v>463249</v>
      </c>
    </row>
    <row r="18" spans="1:11" s="56" customFormat="1" ht="12.75">
      <c r="A18" s="120">
        <v>31</v>
      </c>
      <c r="B18" s="121"/>
      <c r="C18" s="122"/>
      <c r="D18" s="84" t="s">
        <v>24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</row>
    <row r="19" spans="1:11" s="56" customFormat="1" ht="12.75">
      <c r="A19" s="120">
        <v>32</v>
      </c>
      <c r="B19" s="121"/>
      <c r="C19" s="122"/>
      <c r="D19" s="84" t="s">
        <v>37</v>
      </c>
      <c r="E19" s="45">
        <v>2653701.41</v>
      </c>
      <c r="F19" s="45">
        <v>352207.15</v>
      </c>
      <c r="G19" s="58">
        <v>3162943</v>
      </c>
      <c r="H19" s="49">
        <v>419794.67</v>
      </c>
      <c r="I19" s="59">
        <v>420449</v>
      </c>
      <c r="J19" s="59">
        <v>420449</v>
      </c>
      <c r="K19" s="60">
        <v>463249</v>
      </c>
    </row>
    <row r="20" spans="1:11" s="146" customFormat="1" ht="12.75">
      <c r="A20" s="140" t="s">
        <v>87</v>
      </c>
      <c r="B20" s="141"/>
      <c r="C20" s="142"/>
      <c r="D20" s="143" t="s">
        <v>41</v>
      </c>
      <c r="E20" s="144">
        <f>SUM(E22:E23)</f>
        <v>10221.64</v>
      </c>
      <c r="F20" s="144">
        <f aca="true" t="shared" si="8" ref="F20:K20">SUM(F22:F23)</f>
        <v>1356.65</v>
      </c>
      <c r="G20" s="145">
        <f>SUM(G22:G23)</f>
        <v>12700</v>
      </c>
      <c r="H20" s="144">
        <f t="shared" si="8"/>
        <v>1685.58</v>
      </c>
      <c r="I20" s="145">
        <f t="shared" si="8"/>
        <v>1690</v>
      </c>
      <c r="J20" s="145">
        <f>SUM(J22:J23)</f>
        <v>1690</v>
      </c>
      <c r="K20" s="145">
        <f t="shared" si="8"/>
        <v>1690</v>
      </c>
    </row>
    <row r="21" spans="1:11" s="57" customFormat="1" ht="12.75">
      <c r="A21" s="123">
        <v>3</v>
      </c>
      <c r="B21" s="124"/>
      <c r="C21" s="125"/>
      <c r="D21" s="89" t="s">
        <v>23</v>
      </c>
      <c r="E21" s="47">
        <f>SUM(E23)</f>
        <v>10221.64</v>
      </c>
      <c r="F21" s="47">
        <f aca="true" t="shared" si="9" ref="F21:K21">SUM(F23)</f>
        <v>1356.65</v>
      </c>
      <c r="G21" s="61">
        <f t="shared" si="9"/>
        <v>12700</v>
      </c>
      <c r="H21" s="47">
        <f t="shared" si="9"/>
        <v>1685.58</v>
      </c>
      <c r="I21" s="61">
        <f t="shared" si="9"/>
        <v>1690</v>
      </c>
      <c r="J21" s="61">
        <f>SUM(J23)</f>
        <v>1690</v>
      </c>
      <c r="K21" s="61">
        <f t="shared" si="9"/>
        <v>1690</v>
      </c>
    </row>
    <row r="22" spans="1:11" s="56" customFormat="1" ht="12.75">
      <c r="A22" s="120">
        <v>31</v>
      </c>
      <c r="B22" s="121"/>
      <c r="C22" s="122"/>
      <c r="D22" s="84" t="s">
        <v>24</v>
      </c>
      <c r="E22" s="45">
        <f aca="true" t="shared" si="10" ref="E22:E28">F22*7.5345</f>
        <v>0</v>
      </c>
      <c r="F22" s="45">
        <v>0</v>
      </c>
      <c r="G22" s="58">
        <v>0</v>
      </c>
      <c r="H22" s="45">
        <v>0</v>
      </c>
      <c r="I22" s="58">
        <v>0</v>
      </c>
      <c r="J22" s="58">
        <v>0</v>
      </c>
      <c r="K22" s="58">
        <v>0</v>
      </c>
    </row>
    <row r="23" spans="1:11" s="56" customFormat="1" ht="12.75">
      <c r="A23" s="120">
        <v>32</v>
      </c>
      <c r="B23" s="121"/>
      <c r="C23" s="122"/>
      <c r="D23" s="84" t="s">
        <v>37</v>
      </c>
      <c r="E23" s="45">
        <v>10221.64</v>
      </c>
      <c r="F23" s="45">
        <v>1356.65</v>
      </c>
      <c r="G23" s="58">
        <v>12700</v>
      </c>
      <c r="H23" s="49">
        <v>1685.58</v>
      </c>
      <c r="I23" s="59">
        <v>1690</v>
      </c>
      <c r="J23" s="59">
        <v>1690</v>
      </c>
      <c r="K23" s="60">
        <v>1690</v>
      </c>
    </row>
    <row r="24" spans="1:11" s="153" customFormat="1" ht="12.75">
      <c r="A24" s="147" t="s">
        <v>88</v>
      </c>
      <c r="B24" s="148"/>
      <c r="C24" s="149"/>
      <c r="D24" s="150" t="s">
        <v>74</v>
      </c>
      <c r="E24" s="151">
        <f aca="true" t="shared" si="11" ref="E24:K24">SUM(E27:E28)</f>
        <v>0</v>
      </c>
      <c r="F24" s="151">
        <f t="shared" si="11"/>
        <v>0</v>
      </c>
      <c r="G24" s="152">
        <f>SUM(G27:G28)</f>
        <v>12000</v>
      </c>
      <c r="H24" s="151">
        <f t="shared" si="11"/>
        <v>1592.67</v>
      </c>
      <c r="I24" s="152">
        <f t="shared" si="11"/>
        <v>1593</v>
      </c>
      <c r="J24" s="152">
        <f>SUM(J27:J28)</f>
        <v>1593</v>
      </c>
      <c r="K24" s="152">
        <f t="shared" si="11"/>
        <v>1593</v>
      </c>
    </row>
    <row r="25" spans="1:11" s="146" customFormat="1" ht="12.75">
      <c r="A25" s="140" t="s">
        <v>87</v>
      </c>
      <c r="B25" s="141"/>
      <c r="C25" s="142"/>
      <c r="D25" s="143" t="s">
        <v>20</v>
      </c>
      <c r="E25" s="45">
        <f t="shared" si="10"/>
        <v>0</v>
      </c>
      <c r="F25" s="144">
        <f aca="true" t="shared" si="12" ref="F25:K25">SUM(F27:F28)</f>
        <v>0</v>
      </c>
      <c r="G25" s="145">
        <f>SUM(G27:G28)</f>
        <v>12000</v>
      </c>
      <c r="H25" s="144">
        <f t="shared" si="12"/>
        <v>1592.67</v>
      </c>
      <c r="I25" s="145">
        <f t="shared" si="12"/>
        <v>1593</v>
      </c>
      <c r="J25" s="145">
        <f>SUM(J27:J28)</f>
        <v>1593</v>
      </c>
      <c r="K25" s="145">
        <f t="shared" si="12"/>
        <v>1593</v>
      </c>
    </row>
    <row r="26" spans="1:11" s="57" customFormat="1" ht="12.75">
      <c r="A26" s="123">
        <v>3</v>
      </c>
      <c r="B26" s="124"/>
      <c r="C26" s="125"/>
      <c r="D26" s="89" t="s">
        <v>23</v>
      </c>
      <c r="E26" s="47">
        <f t="shared" si="10"/>
        <v>0</v>
      </c>
      <c r="F26" s="47">
        <f aca="true" t="shared" si="13" ref="F26:K26">SUM(F27:F28)</f>
        <v>0</v>
      </c>
      <c r="G26" s="61">
        <f t="shared" si="13"/>
        <v>12000</v>
      </c>
      <c r="H26" s="47">
        <f t="shared" si="13"/>
        <v>1592.67</v>
      </c>
      <c r="I26" s="61">
        <f t="shared" si="13"/>
        <v>1593</v>
      </c>
      <c r="J26" s="61">
        <f>SUM(J27:J28)</f>
        <v>1593</v>
      </c>
      <c r="K26" s="61">
        <f t="shared" si="13"/>
        <v>1593</v>
      </c>
    </row>
    <row r="27" spans="1:11" s="56" customFormat="1" ht="12.75">
      <c r="A27" s="120">
        <v>31</v>
      </c>
      <c r="B27" s="121"/>
      <c r="C27" s="122"/>
      <c r="D27" s="84" t="s">
        <v>24</v>
      </c>
      <c r="E27" s="45">
        <f t="shared" si="10"/>
        <v>0</v>
      </c>
      <c r="F27" s="45">
        <v>0</v>
      </c>
      <c r="G27" s="58">
        <v>0</v>
      </c>
      <c r="H27" s="45">
        <v>0</v>
      </c>
      <c r="I27" s="58">
        <v>0</v>
      </c>
      <c r="J27" s="58">
        <v>0</v>
      </c>
      <c r="K27" s="58">
        <v>0</v>
      </c>
    </row>
    <row r="28" spans="1:11" s="56" customFormat="1" ht="12.75">
      <c r="A28" s="120">
        <v>32</v>
      </c>
      <c r="B28" s="121"/>
      <c r="C28" s="122"/>
      <c r="D28" s="84" t="s">
        <v>37</v>
      </c>
      <c r="E28" s="45">
        <f t="shared" si="10"/>
        <v>0</v>
      </c>
      <c r="F28" s="45">
        <v>0</v>
      </c>
      <c r="G28" s="58">
        <v>12000</v>
      </c>
      <c r="H28" s="49">
        <v>1592.67</v>
      </c>
      <c r="I28" s="59">
        <v>1593</v>
      </c>
      <c r="J28" s="59">
        <v>1593</v>
      </c>
      <c r="K28" s="60">
        <v>1593</v>
      </c>
    </row>
    <row r="29" spans="1:11" s="146" customFormat="1" ht="12.75">
      <c r="A29" s="154" t="s">
        <v>88</v>
      </c>
      <c r="B29" s="155"/>
      <c r="C29" s="156"/>
      <c r="D29" s="137" t="s">
        <v>75</v>
      </c>
      <c r="E29" s="151">
        <f aca="true" t="shared" si="14" ref="E29:K29">SUM(E30+E34)</f>
        <v>17600</v>
      </c>
      <c r="F29" s="151">
        <f t="shared" si="14"/>
        <v>2335.95</v>
      </c>
      <c r="G29" s="152">
        <f t="shared" si="14"/>
        <v>61417</v>
      </c>
      <c r="H29" s="151">
        <f t="shared" si="14"/>
        <v>8151.4400000000005</v>
      </c>
      <c r="I29" s="152">
        <f t="shared" si="14"/>
        <v>8151</v>
      </c>
      <c r="J29" s="152">
        <f>SUM(J30+J34)</f>
        <v>8151</v>
      </c>
      <c r="K29" s="152">
        <f t="shared" si="14"/>
        <v>8151</v>
      </c>
    </row>
    <row r="30" spans="1:11" s="146" customFormat="1" ht="12.75">
      <c r="A30" s="140" t="s">
        <v>87</v>
      </c>
      <c r="B30" s="141"/>
      <c r="C30" s="142"/>
      <c r="D30" s="143" t="s">
        <v>20</v>
      </c>
      <c r="E30" s="144">
        <f>SUM(E32:E33)</f>
        <v>0</v>
      </c>
      <c r="F30" s="144">
        <f aca="true" t="shared" si="15" ref="F30:K30">SUM(F32:F33)</f>
        <v>0</v>
      </c>
      <c r="G30" s="145">
        <f>SUM(G32:G33)</f>
        <v>41577</v>
      </c>
      <c r="H30" s="144">
        <f t="shared" si="15"/>
        <v>5518.21</v>
      </c>
      <c r="I30" s="145">
        <f t="shared" si="15"/>
        <v>5518</v>
      </c>
      <c r="J30" s="145">
        <f>SUM(J32:J33)</f>
        <v>5518</v>
      </c>
      <c r="K30" s="145">
        <f t="shared" si="15"/>
        <v>5518</v>
      </c>
    </row>
    <row r="31" spans="1:11" s="57" customFormat="1" ht="12.75">
      <c r="A31" s="123">
        <v>3</v>
      </c>
      <c r="B31" s="124"/>
      <c r="C31" s="125"/>
      <c r="D31" s="89" t="s">
        <v>23</v>
      </c>
      <c r="E31" s="47">
        <f>SUM(E32:E33)</f>
        <v>0</v>
      </c>
      <c r="F31" s="47">
        <f aca="true" t="shared" si="16" ref="F31:K31">SUM(F32:F33)</f>
        <v>0</v>
      </c>
      <c r="G31" s="61">
        <f t="shared" si="16"/>
        <v>41577</v>
      </c>
      <c r="H31" s="47">
        <f t="shared" si="16"/>
        <v>5518.21</v>
      </c>
      <c r="I31" s="61">
        <f t="shared" si="16"/>
        <v>5518</v>
      </c>
      <c r="J31" s="61">
        <f>SUM(J32:J33)</f>
        <v>5518</v>
      </c>
      <c r="K31" s="61">
        <f t="shared" si="16"/>
        <v>5518</v>
      </c>
    </row>
    <row r="32" spans="1:11" s="56" customFormat="1" ht="12.75">
      <c r="A32" s="120">
        <v>31</v>
      </c>
      <c r="B32" s="121"/>
      <c r="C32" s="122"/>
      <c r="D32" s="84" t="s">
        <v>24</v>
      </c>
      <c r="E32" s="45">
        <v>0</v>
      </c>
      <c r="F32" s="45">
        <v>0</v>
      </c>
      <c r="G32" s="58">
        <v>32765</v>
      </c>
      <c r="H32" s="49">
        <v>4348.66</v>
      </c>
      <c r="I32" s="59">
        <v>4348</v>
      </c>
      <c r="J32" s="59">
        <v>4348</v>
      </c>
      <c r="K32" s="60">
        <v>4348</v>
      </c>
    </row>
    <row r="33" spans="1:11" s="56" customFormat="1" ht="12.75">
      <c r="A33" s="120">
        <v>32</v>
      </c>
      <c r="B33" s="121"/>
      <c r="C33" s="122"/>
      <c r="D33" s="84" t="s">
        <v>37</v>
      </c>
      <c r="E33" s="45">
        <v>0</v>
      </c>
      <c r="F33" s="45">
        <v>0</v>
      </c>
      <c r="G33" s="58">
        <v>8812</v>
      </c>
      <c r="H33" s="49">
        <v>1169.55</v>
      </c>
      <c r="I33" s="59">
        <v>1170</v>
      </c>
      <c r="J33" s="59">
        <v>1170</v>
      </c>
      <c r="K33" s="60">
        <v>1170</v>
      </c>
    </row>
    <row r="34" spans="1:11" s="146" customFormat="1" ht="12.75">
      <c r="A34" s="140" t="s">
        <v>86</v>
      </c>
      <c r="B34" s="141"/>
      <c r="C34" s="142"/>
      <c r="D34" s="143" t="s">
        <v>73</v>
      </c>
      <c r="E34" s="144">
        <f aca="true" t="shared" si="17" ref="E34:K34">SUM(E36:E37)</f>
        <v>17600</v>
      </c>
      <c r="F34" s="144">
        <f t="shared" si="17"/>
        <v>2335.95</v>
      </c>
      <c r="G34" s="145">
        <f>SUM(G36:G37)</f>
        <v>19840</v>
      </c>
      <c r="H34" s="144">
        <f t="shared" si="17"/>
        <v>2633.23</v>
      </c>
      <c r="I34" s="145">
        <f t="shared" si="17"/>
        <v>2633</v>
      </c>
      <c r="J34" s="145">
        <f>SUM(J36:J37)</f>
        <v>2633</v>
      </c>
      <c r="K34" s="145">
        <f t="shared" si="17"/>
        <v>2633</v>
      </c>
    </row>
    <row r="35" spans="1:11" s="57" customFormat="1" ht="12.75">
      <c r="A35" s="123">
        <v>3</v>
      </c>
      <c r="B35" s="124"/>
      <c r="C35" s="125"/>
      <c r="D35" s="89" t="s">
        <v>23</v>
      </c>
      <c r="E35" s="47">
        <f>SUM(E36:E37)</f>
        <v>17600</v>
      </c>
      <c r="F35" s="47">
        <f>SUM(F36:F37)</f>
        <v>2335.95</v>
      </c>
      <c r="G35" s="61">
        <f>SUM(G37)</f>
        <v>19840</v>
      </c>
      <c r="H35" s="47">
        <f>SUM(H37)</f>
        <v>2633.23</v>
      </c>
      <c r="I35" s="61">
        <f>SUM(I37)</f>
        <v>2633</v>
      </c>
      <c r="J35" s="61">
        <f>SUM(J37)</f>
        <v>2633</v>
      </c>
      <c r="K35" s="61">
        <f>SUM(K37)</f>
        <v>2633</v>
      </c>
    </row>
    <row r="36" spans="1:11" s="56" customFormat="1" ht="12.75">
      <c r="A36" s="120">
        <v>31</v>
      </c>
      <c r="B36" s="121"/>
      <c r="C36" s="122"/>
      <c r="D36" s="84" t="s">
        <v>24</v>
      </c>
      <c r="E36" s="45">
        <v>0</v>
      </c>
      <c r="F36" s="45">
        <v>0</v>
      </c>
      <c r="G36" s="58">
        <v>0</v>
      </c>
      <c r="H36" s="45">
        <v>0</v>
      </c>
      <c r="I36" s="58">
        <v>0</v>
      </c>
      <c r="J36" s="58">
        <v>0</v>
      </c>
      <c r="K36" s="58">
        <v>0</v>
      </c>
    </row>
    <row r="37" spans="1:11" s="56" customFormat="1" ht="12.75">
      <c r="A37" s="120">
        <v>32</v>
      </c>
      <c r="B37" s="121"/>
      <c r="C37" s="122"/>
      <c r="D37" s="84" t="s">
        <v>37</v>
      </c>
      <c r="E37" s="45">
        <v>17600</v>
      </c>
      <c r="F37" s="45">
        <v>2335.95</v>
      </c>
      <c r="G37" s="58">
        <v>19840</v>
      </c>
      <c r="H37" s="49">
        <v>2633.23</v>
      </c>
      <c r="I37" s="59">
        <v>2633</v>
      </c>
      <c r="J37" s="59">
        <v>2633</v>
      </c>
      <c r="K37" s="60">
        <v>2633</v>
      </c>
    </row>
    <row r="38" spans="1:11" s="146" customFormat="1" ht="12.75">
      <c r="A38" s="134" t="s">
        <v>85</v>
      </c>
      <c r="B38" s="135"/>
      <c r="C38" s="136"/>
      <c r="D38" s="137" t="s">
        <v>72</v>
      </c>
      <c r="E38" s="138">
        <f>SUM(E39+E43+E47)+E51</f>
        <v>562090.03</v>
      </c>
      <c r="F38" s="138">
        <f aca="true" t="shared" si="18" ref="F38:K38">SUM(F39+F43+F47)+F51</f>
        <v>74602.13999999998</v>
      </c>
      <c r="G38" s="139">
        <f t="shared" si="18"/>
        <v>669038</v>
      </c>
      <c r="H38" s="138">
        <f>SUM(H39+H43+H47)+H51</f>
        <v>88796.6</v>
      </c>
      <c r="I38" s="139">
        <f>SUM(I39+I43+I47)+I51</f>
        <v>90578</v>
      </c>
      <c r="J38" s="139">
        <f>SUM(J39+J43+J47)+J51</f>
        <v>90578</v>
      </c>
      <c r="K38" s="139">
        <f t="shared" si="18"/>
        <v>90578</v>
      </c>
    </row>
    <row r="39" spans="1:11" s="146" customFormat="1" ht="12.75">
      <c r="A39" s="140" t="s">
        <v>87</v>
      </c>
      <c r="B39" s="141"/>
      <c r="C39" s="142"/>
      <c r="D39" s="143" t="s">
        <v>20</v>
      </c>
      <c r="E39" s="144">
        <f>SUM(E41:E42)</f>
        <v>366802.57</v>
      </c>
      <c r="F39" s="144">
        <f aca="true" t="shared" si="19" ref="F39:K39">SUM(F41:F42)</f>
        <v>48683.07</v>
      </c>
      <c r="G39" s="145">
        <f t="shared" si="19"/>
        <v>405020</v>
      </c>
      <c r="H39" s="144">
        <f t="shared" si="19"/>
        <v>53755.39</v>
      </c>
      <c r="I39" s="145">
        <f t="shared" si="19"/>
        <v>55097</v>
      </c>
      <c r="J39" s="145">
        <f>SUM(J41:J42)</f>
        <v>55097</v>
      </c>
      <c r="K39" s="145">
        <f t="shared" si="19"/>
        <v>55097</v>
      </c>
    </row>
    <row r="40" spans="1:11" s="57" customFormat="1" ht="12.75">
      <c r="A40" s="123">
        <v>3</v>
      </c>
      <c r="B40" s="124"/>
      <c r="C40" s="125"/>
      <c r="D40" s="89" t="s">
        <v>23</v>
      </c>
      <c r="E40" s="47">
        <f>SUM(E41:E42)</f>
        <v>366802.57</v>
      </c>
      <c r="F40" s="47">
        <f aca="true" t="shared" si="20" ref="F40:K40">SUM(F41:F42)</f>
        <v>48683.07</v>
      </c>
      <c r="G40" s="61">
        <f t="shared" si="20"/>
        <v>405020</v>
      </c>
      <c r="H40" s="47">
        <f t="shared" si="20"/>
        <v>53755.39</v>
      </c>
      <c r="I40" s="61">
        <f t="shared" si="20"/>
        <v>55097</v>
      </c>
      <c r="J40" s="61">
        <f>SUM(J41:J42)</f>
        <v>55097</v>
      </c>
      <c r="K40" s="61">
        <f t="shared" si="20"/>
        <v>55097</v>
      </c>
    </row>
    <row r="41" spans="1:11" s="56" customFormat="1" ht="12.75">
      <c r="A41" s="120">
        <v>31</v>
      </c>
      <c r="B41" s="121"/>
      <c r="C41" s="122"/>
      <c r="D41" s="84" t="s">
        <v>24</v>
      </c>
      <c r="E41" s="45">
        <v>347665.57</v>
      </c>
      <c r="F41" s="45">
        <v>46143.15</v>
      </c>
      <c r="G41" s="58">
        <v>377020</v>
      </c>
      <c r="H41" s="49">
        <v>50039.15</v>
      </c>
      <c r="I41" s="59">
        <v>51381</v>
      </c>
      <c r="J41" s="59">
        <v>51381</v>
      </c>
      <c r="K41" s="60">
        <v>51381</v>
      </c>
    </row>
    <row r="42" spans="1:11" s="56" customFormat="1" ht="12.75">
      <c r="A42" s="120">
        <v>32</v>
      </c>
      <c r="B42" s="121"/>
      <c r="C42" s="122"/>
      <c r="D42" s="84" t="s">
        <v>37</v>
      </c>
      <c r="E42" s="45">
        <v>19137</v>
      </c>
      <c r="F42" s="45">
        <v>2539.92</v>
      </c>
      <c r="G42" s="58">
        <v>28000</v>
      </c>
      <c r="H42" s="49">
        <v>3716.24</v>
      </c>
      <c r="I42" s="59">
        <v>3716</v>
      </c>
      <c r="J42" s="59">
        <v>3716</v>
      </c>
      <c r="K42" s="60">
        <v>3716</v>
      </c>
    </row>
    <row r="43" spans="1:11" s="146" customFormat="1" ht="12.75">
      <c r="A43" s="140" t="s">
        <v>87</v>
      </c>
      <c r="B43" s="141"/>
      <c r="C43" s="142"/>
      <c r="D43" s="143" t="s">
        <v>63</v>
      </c>
      <c r="E43" s="144">
        <f aca="true" t="shared" si="21" ref="E43:K43">SUM(E45:E46)</f>
        <v>155287.46</v>
      </c>
      <c r="F43" s="144">
        <f t="shared" si="21"/>
        <v>20610.19</v>
      </c>
      <c r="G43" s="145">
        <f>SUM(G45:G46)</f>
        <v>225318</v>
      </c>
      <c r="H43" s="144">
        <f t="shared" si="21"/>
        <v>29904.84</v>
      </c>
      <c r="I43" s="145">
        <f t="shared" si="21"/>
        <v>30345</v>
      </c>
      <c r="J43" s="145">
        <f>SUM(J45:J46)</f>
        <v>30345</v>
      </c>
      <c r="K43" s="145">
        <f t="shared" si="21"/>
        <v>30345</v>
      </c>
    </row>
    <row r="44" spans="1:11" s="57" customFormat="1" ht="12.75">
      <c r="A44" s="87">
        <v>3</v>
      </c>
      <c r="B44" s="88"/>
      <c r="C44" s="89"/>
      <c r="D44" s="89" t="s">
        <v>23</v>
      </c>
      <c r="E44" s="47">
        <f aca="true" t="shared" si="22" ref="E44:K44">SUM(E45:E46)</f>
        <v>155287.46</v>
      </c>
      <c r="F44" s="47">
        <f t="shared" si="22"/>
        <v>20610.19</v>
      </c>
      <c r="G44" s="61">
        <f t="shared" si="22"/>
        <v>225318</v>
      </c>
      <c r="H44" s="47">
        <f t="shared" si="22"/>
        <v>29904.84</v>
      </c>
      <c r="I44" s="61">
        <f t="shared" si="22"/>
        <v>30345</v>
      </c>
      <c r="J44" s="61">
        <f t="shared" si="22"/>
        <v>30345</v>
      </c>
      <c r="K44" s="61">
        <f t="shared" si="22"/>
        <v>30345</v>
      </c>
    </row>
    <row r="45" spans="1:11" s="56" customFormat="1" ht="12.75">
      <c r="A45" s="120">
        <v>31</v>
      </c>
      <c r="B45" s="121"/>
      <c r="C45" s="122"/>
      <c r="D45" s="84" t="s">
        <v>24</v>
      </c>
      <c r="E45" s="45">
        <v>144887.46</v>
      </c>
      <c r="F45" s="45">
        <v>19229.87</v>
      </c>
      <c r="G45" s="58">
        <v>211918</v>
      </c>
      <c r="H45" s="49">
        <v>28126.35</v>
      </c>
      <c r="I45" s="59">
        <v>28540</v>
      </c>
      <c r="J45" s="59">
        <v>28540</v>
      </c>
      <c r="K45" s="59">
        <v>28540</v>
      </c>
    </row>
    <row r="46" spans="1:11" s="56" customFormat="1" ht="12.75">
      <c r="A46" s="120">
        <v>32</v>
      </c>
      <c r="B46" s="121"/>
      <c r="C46" s="122"/>
      <c r="D46" s="84" t="s">
        <v>37</v>
      </c>
      <c r="E46" s="45">
        <v>10400</v>
      </c>
      <c r="F46" s="45">
        <v>1380.32</v>
      </c>
      <c r="G46" s="58">
        <v>13400</v>
      </c>
      <c r="H46" s="49">
        <v>1778.49</v>
      </c>
      <c r="I46" s="59">
        <v>1805</v>
      </c>
      <c r="J46" s="59">
        <v>1805</v>
      </c>
      <c r="K46" s="59">
        <v>1805</v>
      </c>
    </row>
    <row r="47" spans="1:11" s="146" customFormat="1" ht="12.75">
      <c r="A47" s="140" t="s">
        <v>87</v>
      </c>
      <c r="B47" s="141"/>
      <c r="C47" s="142"/>
      <c r="D47" s="143" t="s">
        <v>73</v>
      </c>
      <c r="E47" s="144">
        <f aca="true" t="shared" si="23" ref="E47:K47">SUM(E50)</f>
        <v>28730.2</v>
      </c>
      <c r="F47" s="144">
        <f t="shared" si="23"/>
        <v>3813.12</v>
      </c>
      <c r="G47" s="145">
        <f t="shared" si="23"/>
        <v>22350</v>
      </c>
      <c r="H47" s="144">
        <f t="shared" si="23"/>
        <v>2966.35</v>
      </c>
      <c r="I47" s="145">
        <f t="shared" si="23"/>
        <v>2966</v>
      </c>
      <c r="J47" s="145">
        <f>SUM(J50)</f>
        <v>2966</v>
      </c>
      <c r="K47" s="145">
        <f t="shared" si="23"/>
        <v>2966</v>
      </c>
    </row>
    <row r="48" spans="1:11" s="57" customFormat="1" ht="12.75">
      <c r="A48" s="123">
        <v>3</v>
      </c>
      <c r="B48" s="124"/>
      <c r="C48" s="125"/>
      <c r="D48" s="89" t="s">
        <v>23</v>
      </c>
      <c r="E48" s="47">
        <f aca="true" t="shared" si="24" ref="E48:K48">SUM(E49:E50)</f>
        <v>28730.2</v>
      </c>
      <c r="F48" s="47">
        <f t="shared" si="24"/>
        <v>3813.12</v>
      </c>
      <c r="G48" s="61">
        <f t="shared" si="24"/>
        <v>22350</v>
      </c>
      <c r="H48" s="47">
        <f t="shared" si="24"/>
        <v>2966.35</v>
      </c>
      <c r="I48" s="61">
        <f t="shared" si="24"/>
        <v>2966</v>
      </c>
      <c r="J48" s="61">
        <f>SUM(J49:J50)</f>
        <v>2966</v>
      </c>
      <c r="K48" s="61">
        <f t="shared" si="24"/>
        <v>2966</v>
      </c>
    </row>
    <row r="49" spans="1:11" s="56" customFormat="1" ht="12.75">
      <c r="A49" s="120">
        <v>31</v>
      </c>
      <c r="B49" s="121"/>
      <c r="C49" s="122"/>
      <c r="D49" s="84" t="s">
        <v>24</v>
      </c>
      <c r="E49" s="45">
        <v>0</v>
      </c>
      <c r="F49" s="45">
        <v>0</v>
      </c>
      <c r="G49" s="58">
        <v>0</v>
      </c>
      <c r="H49" s="45">
        <v>0</v>
      </c>
      <c r="I49" s="58">
        <v>0</v>
      </c>
      <c r="J49" s="58">
        <v>0</v>
      </c>
      <c r="K49" s="58">
        <v>0</v>
      </c>
    </row>
    <row r="50" spans="1:11" s="56" customFormat="1" ht="12.75">
      <c r="A50" s="120">
        <v>32</v>
      </c>
      <c r="B50" s="121"/>
      <c r="C50" s="122"/>
      <c r="D50" s="84" t="s">
        <v>37</v>
      </c>
      <c r="E50" s="45">
        <v>28730.2</v>
      </c>
      <c r="F50" s="45">
        <v>3813.12</v>
      </c>
      <c r="G50" s="58">
        <v>22350</v>
      </c>
      <c r="H50" s="49">
        <v>2966.35</v>
      </c>
      <c r="I50" s="59">
        <v>2966</v>
      </c>
      <c r="J50" s="59">
        <v>2966</v>
      </c>
      <c r="K50" s="59">
        <v>2966</v>
      </c>
    </row>
    <row r="51" spans="1:11" s="56" customFormat="1" ht="25.5">
      <c r="A51" s="120">
        <v>42</v>
      </c>
      <c r="B51" s="121"/>
      <c r="C51" s="122"/>
      <c r="D51" s="84" t="s">
        <v>56</v>
      </c>
      <c r="E51" s="144">
        <v>11269.8</v>
      </c>
      <c r="F51" s="144">
        <v>1495.76</v>
      </c>
      <c r="G51" s="145">
        <v>16350</v>
      </c>
      <c r="H51" s="157">
        <v>2170.02</v>
      </c>
      <c r="I51" s="158">
        <v>2170</v>
      </c>
      <c r="J51" s="158">
        <v>2170</v>
      </c>
      <c r="K51" s="158">
        <v>2170</v>
      </c>
    </row>
    <row r="52" spans="1:11" s="56" customFormat="1" ht="12.75">
      <c r="A52" s="154" t="s">
        <v>88</v>
      </c>
      <c r="B52" s="155"/>
      <c r="C52" s="156"/>
      <c r="D52" s="137" t="s">
        <v>79</v>
      </c>
      <c r="E52" s="151">
        <f>SUM(E55:E57)</f>
        <v>0</v>
      </c>
      <c r="F52" s="151">
        <f aca="true" t="shared" si="25" ref="F52:K52">SUM(F55:F57)</f>
        <v>0</v>
      </c>
      <c r="G52" s="152">
        <f t="shared" si="25"/>
        <v>5001</v>
      </c>
      <c r="H52" s="151">
        <f t="shared" si="25"/>
        <v>663.7467648815449</v>
      </c>
      <c r="I52" s="152">
        <f t="shared" si="25"/>
        <v>0</v>
      </c>
      <c r="J52" s="152">
        <f>SUM(J55:J57)</f>
        <v>0</v>
      </c>
      <c r="K52" s="152">
        <f t="shared" si="25"/>
        <v>0</v>
      </c>
    </row>
    <row r="53" spans="1:11" s="146" customFormat="1" ht="12.75">
      <c r="A53" s="140" t="s">
        <v>87</v>
      </c>
      <c r="B53" s="141"/>
      <c r="C53" s="142"/>
      <c r="D53" s="143" t="s">
        <v>80</v>
      </c>
      <c r="E53" s="144">
        <f>SUM(E55:E57)</f>
        <v>0</v>
      </c>
      <c r="F53" s="144">
        <f aca="true" t="shared" si="26" ref="F53:K53">SUM(F55:F57)</f>
        <v>0</v>
      </c>
      <c r="G53" s="145">
        <f t="shared" si="26"/>
        <v>5001</v>
      </c>
      <c r="H53" s="144">
        <f t="shared" si="26"/>
        <v>663.7467648815449</v>
      </c>
      <c r="I53" s="145">
        <f t="shared" si="26"/>
        <v>0</v>
      </c>
      <c r="J53" s="145">
        <f>SUM(J55:J57)</f>
        <v>0</v>
      </c>
      <c r="K53" s="145">
        <f t="shared" si="26"/>
        <v>0</v>
      </c>
    </row>
    <row r="54" spans="1:11" s="56" customFormat="1" ht="12.75">
      <c r="A54" s="120">
        <v>3</v>
      </c>
      <c r="B54" s="121"/>
      <c r="C54" s="122"/>
      <c r="D54" s="84" t="s">
        <v>23</v>
      </c>
      <c r="E54" s="45">
        <f>SUM(E55:E57)</f>
        <v>0</v>
      </c>
      <c r="F54" s="45">
        <f aca="true" t="shared" si="27" ref="F54:K54">SUM(F55:F57)</f>
        <v>0</v>
      </c>
      <c r="G54" s="58">
        <f t="shared" si="27"/>
        <v>5001</v>
      </c>
      <c r="H54" s="45">
        <f t="shared" si="27"/>
        <v>663.7467648815449</v>
      </c>
      <c r="I54" s="58">
        <f t="shared" si="27"/>
        <v>0</v>
      </c>
      <c r="J54" s="58">
        <f>SUM(J55:J57)</f>
        <v>0</v>
      </c>
      <c r="K54" s="58">
        <f t="shared" si="27"/>
        <v>0</v>
      </c>
    </row>
    <row r="55" spans="1:11" s="56" customFormat="1" ht="12.75">
      <c r="A55" s="120">
        <v>31</v>
      </c>
      <c r="B55" s="121"/>
      <c r="C55" s="122"/>
      <c r="D55" s="84" t="s">
        <v>24</v>
      </c>
      <c r="E55" s="45">
        <v>0</v>
      </c>
      <c r="F55" s="45">
        <v>0</v>
      </c>
      <c r="G55" s="58">
        <v>0</v>
      </c>
      <c r="H55" s="45">
        <v>0</v>
      </c>
      <c r="I55" s="58">
        <v>0</v>
      </c>
      <c r="J55" s="58">
        <v>0</v>
      </c>
      <c r="K55" s="58">
        <v>0</v>
      </c>
    </row>
    <row r="56" spans="1:11" s="56" customFormat="1" ht="12.75">
      <c r="A56" s="120">
        <v>32</v>
      </c>
      <c r="B56" s="121"/>
      <c r="C56" s="122"/>
      <c r="D56" s="84" t="s">
        <v>37</v>
      </c>
      <c r="E56" s="45">
        <v>0</v>
      </c>
      <c r="F56" s="45">
        <v>0</v>
      </c>
      <c r="G56" s="58">
        <v>1</v>
      </c>
      <c r="H56" s="45">
        <f>G56/7.5345</f>
        <v>0.13272280841462605</v>
      </c>
      <c r="I56" s="58">
        <v>0</v>
      </c>
      <c r="J56" s="58">
        <v>0</v>
      </c>
      <c r="K56" s="58">
        <v>0</v>
      </c>
    </row>
    <row r="57" spans="1:11" s="56" customFormat="1" ht="25.5">
      <c r="A57" s="120">
        <v>42</v>
      </c>
      <c r="B57" s="121"/>
      <c r="C57" s="122"/>
      <c r="D57" s="84" t="s">
        <v>56</v>
      </c>
      <c r="E57" s="45">
        <v>0</v>
      </c>
      <c r="F57" s="45">
        <v>0</v>
      </c>
      <c r="G57" s="58">
        <v>5000</v>
      </c>
      <c r="H57" s="45">
        <f>G57/7.5345</f>
        <v>663.6140420731302</v>
      </c>
      <c r="I57" s="58">
        <v>0</v>
      </c>
      <c r="J57" s="58">
        <v>0</v>
      </c>
      <c r="K57" s="58">
        <v>0</v>
      </c>
    </row>
    <row r="58" spans="1:11" s="56" customFormat="1" ht="14.25" customHeight="1">
      <c r="A58" s="134" t="s">
        <v>89</v>
      </c>
      <c r="B58" s="135"/>
      <c r="C58" s="136"/>
      <c r="D58" s="137" t="s">
        <v>76</v>
      </c>
      <c r="E58" s="138">
        <f aca="true" t="shared" si="28" ref="E58:K58">SUM(E59+E62+E65+E68+E71+E74)</f>
        <v>197030.82</v>
      </c>
      <c r="F58" s="138">
        <f t="shared" si="28"/>
        <v>26150.489999999998</v>
      </c>
      <c r="G58" s="139">
        <f t="shared" si="28"/>
        <v>489490</v>
      </c>
      <c r="H58" s="138">
        <f t="shared" si="28"/>
        <v>64966.490000000005</v>
      </c>
      <c r="I58" s="139">
        <f t="shared" si="28"/>
        <v>136038</v>
      </c>
      <c r="J58" s="139">
        <f t="shared" si="28"/>
        <v>17648</v>
      </c>
      <c r="K58" s="139">
        <f t="shared" si="28"/>
        <v>17648</v>
      </c>
    </row>
    <row r="59" spans="1:11" s="146" customFormat="1" ht="15" customHeight="1">
      <c r="A59" s="140" t="s">
        <v>87</v>
      </c>
      <c r="B59" s="141"/>
      <c r="C59" s="142"/>
      <c r="D59" s="143" t="s">
        <v>20</v>
      </c>
      <c r="E59" s="144">
        <f>SUM(E61)</f>
        <v>92703.75</v>
      </c>
      <c r="F59" s="144">
        <f aca="true" t="shared" si="29" ref="F59:K59">SUM(F61)</f>
        <v>12303.91</v>
      </c>
      <c r="G59" s="145">
        <f t="shared" si="29"/>
        <v>356535</v>
      </c>
      <c r="H59" s="144">
        <f t="shared" si="29"/>
        <v>47320.33</v>
      </c>
      <c r="I59" s="145">
        <f t="shared" si="29"/>
        <v>118390</v>
      </c>
      <c r="J59" s="145">
        <f t="shared" si="29"/>
        <v>0</v>
      </c>
      <c r="K59" s="145">
        <f t="shared" si="29"/>
        <v>0</v>
      </c>
    </row>
    <row r="60" spans="1:11" s="56" customFormat="1" ht="25.5">
      <c r="A60" s="120">
        <v>4</v>
      </c>
      <c r="B60" s="121"/>
      <c r="C60" s="122"/>
      <c r="D60" s="84" t="s">
        <v>25</v>
      </c>
      <c r="E60" s="45">
        <f aca="true" t="shared" si="30" ref="E60:K60">SUM(E61)</f>
        <v>92703.75</v>
      </c>
      <c r="F60" s="45">
        <f t="shared" si="30"/>
        <v>12303.91</v>
      </c>
      <c r="G60" s="58">
        <f t="shared" si="30"/>
        <v>356535</v>
      </c>
      <c r="H60" s="45">
        <f t="shared" si="30"/>
        <v>47320.33</v>
      </c>
      <c r="I60" s="58">
        <f t="shared" si="30"/>
        <v>118390</v>
      </c>
      <c r="J60" s="58">
        <f t="shared" si="30"/>
        <v>0</v>
      </c>
      <c r="K60" s="58">
        <f t="shared" si="30"/>
        <v>0</v>
      </c>
    </row>
    <row r="61" spans="1:11" s="56" customFormat="1" ht="25.5">
      <c r="A61" s="120">
        <v>42</v>
      </c>
      <c r="B61" s="121"/>
      <c r="C61" s="122"/>
      <c r="D61" s="84" t="s">
        <v>56</v>
      </c>
      <c r="E61" s="45">
        <v>92703.75</v>
      </c>
      <c r="F61" s="45">
        <v>12303.91</v>
      </c>
      <c r="G61" s="58">
        <v>356535</v>
      </c>
      <c r="H61" s="49">
        <v>47320.33</v>
      </c>
      <c r="I61" s="59">
        <v>118390</v>
      </c>
      <c r="J61" s="59">
        <v>0</v>
      </c>
      <c r="K61" s="59">
        <v>0</v>
      </c>
    </row>
    <row r="62" spans="1:11" s="146" customFormat="1" ht="15" customHeight="1">
      <c r="A62" s="140" t="s">
        <v>87</v>
      </c>
      <c r="B62" s="141"/>
      <c r="C62" s="142"/>
      <c r="D62" s="143" t="s">
        <v>91</v>
      </c>
      <c r="E62" s="144">
        <f aca="true" t="shared" si="31" ref="E62:K62">SUM(E64)</f>
        <v>0</v>
      </c>
      <c r="F62" s="144">
        <f t="shared" si="31"/>
        <v>0</v>
      </c>
      <c r="G62" s="145">
        <f>SUM(G64)</f>
        <v>0</v>
      </c>
      <c r="H62" s="144">
        <f t="shared" si="31"/>
        <v>0</v>
      </c>
      <c r="I62" s="145">
        <f t="shared" si="31"/>
        <v>0</v>
      </c>
      <c r="J62" s="145">
        <f>SUM(J64)</f>
        <v>0</v>
      </c>
      <c r="K62" s="145">
        <f t="shared" si="31"/>
        <v>0</v>
      </c>
    </row>
    <row r="63" spans="1:11" s="56" customFormat="1" ht="25.5">
      <c r="A63" s="120">
        <v>4</v>
      </c>
      <c r="B63" s="121"/>
      <c r="C63" s="122"/>
      <c r="D63" s="84" t="s">
        <v>25</v>
      </c>
      <c r="E63" s="45">
        <f aca="true" t="shared" si="32" ref="E63:K63">SUM(E64)</f>
        <v>0</v>
      </c>
      <c r="F63" s="45">
        <f t="shared" si="32"/>
        <v>0</v>
      </c>
      <c r="G63" s="58">
        <f t="shared" si="32"/>
        <v>0</v>
      </c>
      <c r="H63" s="45">
        <f t="shared" si="32"/>
        <v>0</v>
      </c>
      <c r="I63" s="58">
        <f t="shared" si="32"/>
        <v>0</v>
      </c>
      <c r="J63" s="58">
        <f t="shared" si="32"/>
        <v>0</v>
      </c>
      <c r="K63" s="58">
        <f t="shared" si="32"/>
        <v>0</v>
      </c>
    </row>
    <row r="64" spans="1:11" s="56" customFormat="1" ht="25.5">
      <c r="A64" s="120">
        <v>42</v>
      </c>
      <c r="B64" s="121"/>
      <c r="C64" s="122"/>
      <c r="D64" s="84" t="s">
        <v>56</v>
      </c>
      <c r="E64" s="45">
        <v>0</v>
      </c>
      <c r="F64" s="45">
        <v>0</v>
      </c>
      <c r="G64" s="58">
        <v>0</v>
      </c>
      <c r="H64" s="45">
        <v>0</v>
      </c>
      <c r="I64" s="58">
        <v>0</v>
      </c>
      <c r="J64" s="58">
        <v>0</v>
      </c>
      <c r="K64" s="58">
        <v>0</v>
      </c>
    </row>
    <row r="65" spans="1:11" s="146" customFormat="1" ht="15" customHeight="1">
      <c r="A65" s="140" t="s">
        <v>87</v>
      </c>
      <c r="B65" s="141"/>
      <c r="C65" s="142"/>
      <c r="D65" s="143" t="s">
        <v>63</v>
      </c>
      <c r="E65" s="144">
        <f>SUM(E67)</f>
        <v>14583.75</v>
      </c>
      <c r="F65" s="144">
        <f aca="true" t="shared" si="33" ref="F65:K65">SUM(F67)</f>
        <v>1935.6</v>
      </c>
      <c r="G65" s="145">
        <f>SUM(G67)</f>
        <v>0</v>
      </c>
      <c r="H65" s="144">
        <f t="shared" si="33"/>
        <v>0</v>
      </c>
      <c r="I65" s="145">
        <f t="shared" si="33"/>
        <v>0</v>
      </c>
      <c r="J65" s="145">
        <f>SUM(J67)</f>
        <v>0</v>
      </c>
      <c r="K65" s="145">
        <f t="shared" si="33"/>
        <v>0</v>
      </c>
    </row>
    <row r="66" spans="1:11" s="56" customFormat="1" ht="25.5">
      <c r="A66" s="120">
        <v>4</v>
      </c>
      <c r="B66" s="121"/>
      <c r="C66" s="122"/>
      <c r="D66" s="84" t="s">
        <v>25</v>
      </c>
      <c r="E66" s="45">
        <f aca="true" t="shared" si="34" ref="E66:K66">SUM(E67)</f>
        <v>14583.75</v>
      </c>
      <c r="F66" s="45">
        <f t="shared" si="34"/>
        <v>1935.6</v>
      </c>
      <c r="G66" s="58">
        <f t="shared" si="34"/>
        <v>0</v>
      </c>
      <c r="H66" s="45">
        <f t="shared" si="34"/>
        <v>0</v>
      </c>
      <c r="I66" s="58">
        <f t="shared" si="34"/>
        <v>0</v>
      </c>
      <c r="J66" s="58">
        <f t="shared" si="34"/>
        <v>0</v>
      </c>
      <c r="K66" s="58">
        <f t="shared" si="34"/>
        <v>0</v>
      </c>
    </row>
    <row r="67" spans="1:11" s="56" customFormat="1" ht="25.5">
      <c r="A67" s="120">
        <v>42</v>
      </c>
      <c r="B67" s="121"/>
      <c r="C67" s="122"/>
      <c r="D67" s="84" t="s">
        <v>56</v>
      </c>
      <c r="E67" s="45">
        <v>14583.75</v>
      </c>
      <c r="F67" s="45">
        <v>1935.6</v>
      </c>
      <c r="G67" s="58">
        <v>0</v>
      </c>
      <c r="H67" s="45">
        <v>0</v>
      </c>
      <c r="I67" s="58">
        <v>0</v>
      </c>
      <c r="J67" s="58">
        <v>0</v>
      </c>
      <c r="K67" s="58">
        <v>0</v>
      </c>
    </row>
    <row r="68" spans="1:11" s="146" customFormat="1" ht="15" customHeight="1">
      <c r="A68" s="140" t="s">
        <v>87</v>
      </c>
      <c r="B68" s="141"/>
      <c r="C68" s="142"/>
      <c r="D68" s="143" t="s">
        <v>66</v>
      </c>
      <c r="E68" s="145">
        <f aca="true" t="shared" si="35" ref="E68:K68">SUM(E70)</f>
        <v>0</v>
      </c>
      <c r="F68" s="145">
        <f t="shared" si="35"/>
        <v>0</v>
      </c>
      <c r="G68" s="145">
        <f t="shared" si="35"/>
        <v>9100</v>
      </c>
      <c r="H68" s="144">
        <f t="shared" si="35"/>
        <v>1207.78</v>
      </c>
      <c r="I68" s="145">
        <f t="shared" si="35"/>
        <v>1207</v>
      </c>
      <c r="J68" s="145">
        <f t="shared" si="35"/>
        <v>1207</v>
      </c>
      <c r="K68" s="145">
        <f t="shared" si="35"/>
        <v>1207</v>
      </c>
    </row>
    <row r="69" spans="1:11" s="56" customFormat="1" ht="25.5">
      <c r="A69" s="120">
        <v>4</v>
      </c>
      <c r="B69" s="121"/>
      <c r="C69" s="122"/>
      <c r="D69" s="84" t="s">
        <v>25</v>
      </c>
      <c r="E69" s="58">
        <f aca="true" t="shared" si="36" ref="E69:K69">SUM(E70)</f>
        <v>0</v>
      </c>
      <c r="F69" s="58">
        <f t="shared" si="36"/>
        <v>0</v>
      </c>
      <c r="G69" s="58">
        <f t="shared" si="36"/>
        <v>9100</v>
      </c>
      <c r="H69" s="45">
        <f t="shared" si="36"/>
        <v>1207.78</v>
      </c>
      <c r="I69" s="58">
        <f t="shared" si="36"/>
        <v>1207</v>
      </c>
      <c r="J69" s="58">
        <f t="shared" si="36"/>
        <v>1207</v>
      </c>
      <c r="K69" s="58">
        <f t="shared" si="36"/>
        <v>1207</v>
      </c>
    </row>
    <row r="70" spans="1:11" s="56" customFormat="1" ht="25.5">
      <c r="A70" s="120">
        <v>42</v>
      </c>
      <c r="B70" s="121"/>
      <c r="C70" s="122"/>
      <c r="D70" s="84" t="s">
        <v>56</v>
      </c>
      <c r="E70" s="45">
        <v>0</v>
      </c>
      <c r="F70" s="45">
        <v>0</v>
      </c>
      <c r="G70" s="58">
        <v>9100</v>
      </c>
      <c r="H70" s="49">
        <v>1207.78</v>
      </c>
      <c r="I70" s="59">
        <v>1207</v>
      </c>
      <c r="J70" s="59">
        <v>1207</v>
      </c>
      <c r="K70" s="59">
        <v>1207</v>
      </c>
    </row>
    <row r="71" spans="1:11" s="146" customFormat="1" ht="15" customHeight="1">
      <c r="A71" s="140" t="s">
        <v>87</v>
      </c>
      <c r="B71" s="141"/>
      <c r="C71" s="142"/>
      <c r="D71" s="143" t="s">
        <v>64</v>
      </c>
      <c r="E71" s="144">
        <f aca="true" t="shared" si="37" ref="E71:K71">SUM(E73)</f>
        <v>89743.32</v>
      </c>
      <c r="F71" s="144">
        <f t="shared" si="37"/>
        <v>11910.98</v>
      </c>
      <c r="G71" s="145">
        <f t="shared" si="37"/>
        <v>113855</v>
      </c>
      <c r="H71" s="144">
        <f t="shared" si="37"/>
        <v>15111.15</v>
      </c>
      <c r="I71" s="145">
        <f t="shared" si="37"/>
        <v>15111</v>
      </c>
      <c r="J71" s="145">
        <f>SUM(J73)</f>
        <v>15111</v>
      </c>
      <c r="K71" s="145">
        <f t="shared" si="37"/>
        <v>15111</v>
      </c>
    </row>
    <row r="72" spans="1:11" s="56" customFormat="1" ht="25.5">
      <c r="A72" s="120">
        <v>4</v>
      </c>
      <c r="B72" s="121"/>
      <c r="C72" s="122"/>
      <c r="D72" s="84" t="s">
        <v>25</v>
      </c>
      <c r="E72" s="45">
        <f aca="true" t="shared" si="38" ref="E72:K72">SUM(E73)</f>
        <v>89743.32</v>
      </c>
      <c r="F72" s="45">
        <f t="shared" si="38"/>
        <v>11910.98</v>
      </c>
      <c r="G72" s="58">
        <f t="shared" si="38"/>
        <v>113855</v>
      </c>
      <c r="H72" s="45">
        <f t="shared" si="38"/>
        <v>15111.15</v>
      </c>
      <c r="I72" s="58">
        <f t="shared" si="38"/>
        <v>15111</v>
      </c>
      <c r="J72" s="58">
        <f t="shared" si="38"/>
        <v>15111</v>
      </c>
      <c r="K72" s="58">
        <f t="shared" si="38"/>
        <v>15111</v>
      </c>
    </row>
    <row r="73" spans="1:11" s="56" customFormat="1" ht="25.5">
      <c r="A73" s="120">
        <v>42</v>
      </c>
      <c r="B73" s="121"/>
      <c r="C73" s="122"/>
      <c r="D73" s="84" t="s">
        <v>56</v>
      </c>
      <c r="E73" s="45">
        <v>89743.32</v>
      </c>
      <c r="F73" s="45">
        <v>11910.98</v>
      </c>
      <c r="G73" s="58">
        <v>113855</v>
      </c>
      <c r="H73" s="49">
        <v>15111.15</v>
      </c>
      <c r="I73" s="59">
        <v>15111</v>
      </c>
      <c r="J73" s="59">
        <v>15111</v>
      </c>
      <c r="K73" s="59">
        <v>15111</v>
      </c>
    </row>
    <row r="74" spans="1:11" s="146" customFormat="1" ht="38.25" customHeight="1">
      <c r="A74" s="140" t="s">
        <v>87</v>
      </c>
      <c r="B74" s="141"/>
      <c r="C74" s="142"/>
      <c r="D74" s="143" t="s">
        <v>90</v>
      </c>
      <c r="E74" s="145">
        <f aca="true" t="shared" si="39" ref="E74:K74">SUM(E76)</f>
        <v>0</v>
      </c>
      <c r="F74" s="145">
        <f t="shared" si="39"/>
        <v>0</v>
      </c>
      <c r="G74" s="145">
        <f t="shared" si="39"/>
        <v>10000</v>
      </c>
      <c r="H74" s="144">
        <f t="shared" si="39"/>
        <v>1327.23</v>
      </c>
      <c r="I74" s="145">
        <f t="shared" si="39"/>
        <v>1330</v>
      </c>
      <c r="J74" s="145">
        <f t="shared" si="39"/>
        <v>1330</v>
      </c>
      <c r="K74" s="145">
        <f t="shared" si="39"/>
        <v>1330</v>
      </c>
    </row>
    <row r="75" spans="1:11" s="56" customFormat="1" ht="25.5">
      <c r="A75" s="120">
        <v>4</v>
      </c>
      <c r="B75" s="121"/>
      <c r="C75" s="122"/>
      <c r="D75" s="84" t="s">
        <v>25</v>
      </c>
      <c r="E75" s="58">
        <f aca="true" t="shared" si="40" ref="E75:K75">SUM(E76)</f>
        <v>0</v>
      </c>
      <c r="F75" s="58">
        <f t="shared" si="40"/>
        <v>0</v>
      </c>
      <c r="G75" s="58">
        <f t="shared" si="40"/>
        <v>10000</v>
      </c>
      <c r="H75" s="45">
        <f t="shared" si="40"/>
        <v>1327.23</v>
      </c>
      <c r="I75" s="58">
        <f t="shared" si="40"/>
        <v>1330</v>
      </c>
      <c r="J75" s="58">
        <f t="shared" si="40"/>
        <v>1330</v>
      </c>
      <c r="K75" s="58">
        <f t="shared" si="40"/>
        <v>1330</v>
      </c>
    </row>
    <row r="76" spans="1:11" s="56" customFormat="1" ht="25.5">
      <c r="A76" s="120">
        <v>42</v>
      </c>
      <c r="B76" s="121"/>
      <c r="C76" s="122"/>
      <c r="D76" s="84" t="s">
        <v>56</v>
      </c>
      <c r="E76" s="45">
        <v>0</v>
      </c>
      <c r="F76" s="45">
        <v>0</v>
      </c>
      <c r="G76" s="58">
        <v>10000</v>
      </c>
      <c r="H76" s="49">
        <v>1327.23</v>
      </c>
      <c r="I76" s="59">
        <v>1330</v>
      </c>
      <c r="J76" s="59">
        <v>1330</v>
      </c>
      <c r="K76" s="59">
        <v>1330</v>
      </c>
    </row>
    <row r="77" spans="1:11" s="56" customFormat="1" ht="14.25" customHeight="1">
      <c r="A77" s="134" t="s">
        <v>89</v>
      </c>
      <c r="B77" s="135"/>
      <c r="C77" s="136"/>
      <c r="D77" s="137" t="s">
        <v>77</v>
      </c>
      <c r="E77" s="139">
        <f aca="true" t="shared" si="41" ref="E77:K77">SUM(E78)</f>
        <v>0</v>
      </c>
      <c r="F77" s="139">
        <f t="shared" si="41"/>
        <v>0</v>
      </c>
      <c r="G77" s="139">
        <f t="shared" si="41"/>
        <v>1100000</v>
      </c>
      <c r="H77" s="138">
        <f t="shared" si="41"/>
        <v>145995.09</v>
      </c>
      <c r="I77" s="139">
        <f t="shared" si="41"/>
        <v>106272</v>
      </c>
      <c r="J77" s="139">
        <f t="shared" si="41"/>
        <v>0</v>
      </c>
      <c r="K77" s="139">
        <f t="shared" si="41"/>
        <v>0</v>
      </c>
    </row>
    <row r="78" spans="1:11" s="146" customFormat="1" ht="15" customHeight="1">
      <c r="A78" s="140" t="s">
        <v>87</v>
      </c>
      <c r="B78" s="141"/>
      <c r="C78" s="142"/>
      <c r="D78" s="143" t="s">
        <v>20</v>
      </c>
      <c r="E78" s="145">
        <f aca="true" t="shared" si="42" ref="E78:K78">SUM(E80)</f>
        <v>0</v>
      </c>
      <c r="F78" s="145">
        <f t="shared" si="42"/>
        <v>0</v>
      </c>
      <c r="G78" s="145">
        <f t="shared" si="42"/>
        <v>1100000</v>
      </c>
      <c r="H78" s="144">
        <f t="shared" si="42"/>
        <v>145995.09</v>
      </c>
      <c r="I78" s="145">
        <f t="shared" si="42"/>
        <v>106272</v>
      </c>
      <c r="J78" s="145">
        <f t="shared" si="42"/>
        <v>0</v>
      </c>
      <c r="K78" s="145">
        <f t="shared" si="42"/>
        <v>0</v>
      </c>
    </row>
    <row r="79" spans="1:11" s="56" customFormat="1" ht="25.5">
      <c r="A79" s="120">
        <v>4</v>
      </c>
      <c r="B79" s="121"/>
      <c r="C79" s="122"/>
      <c r="D79" s="84" t="s">
        <v>25</v>
      </c>
      <c r="E79" s="58">
        <f aca="true" t="shared" si="43" ref="E79:K79">SUM(E80)</f>
        <v>0</v>
      </c>
      <c r="F79" s="58">
        <f t="shared" si="43"/>
        <v>0</v>
      </c>
      <c r="G79" s="58">
        <f t="shared" si="43"/>
        <v>1100000</v>
      </c>
      <c r="H79" s="45">
        <f t="shared" si="43"/>
        <v>145995.09</v>
      </c>
      <c r="I79" s="58">
        <f t="shared" si="43"/>
        <v>106272</v>
      </c>
      <c r="J79" s="58">
        <f t="shared" si="43"/>
        <v>0</v>
      </c>
      <c r="K79" s="58">
        <f t="shared" si="43"/>
        <v>0</v>
      </c>
    </row>
    <row r="80" spans="1:11" s="56" customFormat="1" ht="12.75">
      <c r="A80" s="120">
        <v>45</v>
      </c>
      <c r="B80" s="121"/>
      <c r="C80" s="122"/>
      <c r="D80" s="84" t="s">
        <v>78</v>
      </c>
      <c r="E80" s="58">
        <v>0</v>
      </c>
      <c r="F80" s="58">
        <v>0</v>
      </c>
      <c r="G80" s="58">
        <v>1100000</v>
      </c>
      <c r="H80" s="49">
        <v>145995.09</v>
      </c>
      <c r="I80" s="59">
        <v>106272</v>
      </c>
      <c r="J80" s="59">
        <v>0</v>
      </c>
      <c r="K80" s="59">
        <v>0</v>
      </c>
    </row>
  </sheetData>
  <sheetProtection/>
  <mergeCells count="79">
    <mergeCell ref="A69:C69"/>
    <mergeCell ref="A54:C54"/>
    <mergeCell ref="A55:C55"/>
    <mergeCell ref="A56:C56"/>
    <mergeCell ref="A59:C59"/>
    <mergeCell ref="A60:C60"/>
    <mergeCell ref="A12:C12"/>
    <mergeCell ref="A6:C6"/>
    <mergeCell ref="A7:C7"/>
    <mergeCell ref="A1:K1"/>
    <mergeCell ref="A3:K3"/>
    <mergeCell ref="A5:C5"/>
    <mergeCell ref="A8:C8"/>
    <mergeCell ref="E5:F5"/>
    <mergeCell ref="G5:H5"/>
    <mergeCell ref="A37:C37"/>
    <mergeCell ref="A20:C20"/>
    <mergeCell ref="A21:C21"/>
    <mergeCell ref="A9:C9"/>
    <mergeCell ref="A11:C11"/>
    <mergeCell ref="A10:C10"/>
    <mergeCell ref="A19:C19"/>
    <mergeCell ref="A16:C16"/>
    <mergeCell ref="A17:C17"/>
    <mergeCell ref="A18:C18"/>
    <mergeCell ref="A13:C13"/>
    <mergeCell ref="A14:C14"/>
    <mergeCell ref="A15:C15"/>
    <mergeCell ref="A33:C33"/>
    <mergeCell ref="A30:C30"/>
    <mergeCell ref="A28:C28"/>
    <mergeCell ref="A25:C25"/>
    <mergeCell ref="A26:C26"/>
    <mergeCell ref="A22:C22"/>
    <mergeCell ref="A23:C23"/>
    <mergeCell ref="A31:C31"/>
    <mergeCell ref="A32:C32"/>
    <mergeCell ref="A27:C27"/>
    <mergeCell ref="A29:C29"/>
    <mergeCell ref="A24:C24"/>
    <mergeCell ref="A65:C65"/>
    <mergeCell ref="A66:C66"/>
    <mergeCell ref="A67:C67"/>
    <mergeCell ref="A68:C68"/>
    <mergeCell ref="A39:C39"/>
    <mergeCell ref="A40:C40"/>
    <mergeCell ref="A49:C49"/>
    <mergeCell ref="A45:C45"/>
    <mergeCell ref="A46:C46"/>
    <mergeCell ref="A61:C61"/>
    <mergeCell ref="A51:C51"/>
    <mergeCell ref="A53:C53"/>
    <mergeCell ref="A58:C58"/>
    <mergeCell ref="A73:C73"/>
    <mergeCell ref="A62:C62"/>
    <mergeCell ref="A63:C63"/>
    <mergeCell ref="A64:C64"/>
    <mergeCell ref="A71:C71"/>
    <mergeCell ref="A72:C72"/>
    <mergeCell ref="A80:C80"/>
    <mergeCell ref="A50:C50"/>
    <mergeCell ref="A77:C77"/>
    <mergeCell ref="A78:C78"/>
    <mergeCell ref="A79:C79"/>
    <mergeCell ref="A76:C76"/>
    <mergeCell ref="A74:C74"/>
    <mergeCell ref="A75:C75"/>
    <mergeCell ref="A70:C70"/>
    <mergeCell ref="A57:C57"/>
    <mergeCell ref="A52:C52"/>
    <mergeCell ref="A34:C34"/>
    <mergeCell ref="A35:C35"/>
    <mergeCell ref="A36:C36"/>
    <mergeCell ref="A41:C41"/>
    <mergeCell ref="A42:C42"/>
    <mergeCell ref="A47:C47"/>
    <mergeCell ref="A48:C48"/>
    <mergeCell ref="A43:C43"/>
    <mergeCell ref="A38:C38"/>
  </mergeCells>
  <printOptions/>
  <pageMargins left="0.16" right="0.11" top="0.17" bottom="0.17" header="0.17" footer="0.16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cp:keywords/>
  <dc:description/>
  <cp:lastModifiedBy>Racunovodstvo1</cp:lastModifiedBy>
  <cp:lastPrinted>2022-12-19T02:32:43Z</cp:lastPrinted>
  <dcterms:created xsi:type="dcterms:W3CDTF">2022-08-12T12:51:27Z</dcterms:created>
  <dcterms:modified xsi:type="dcterms:W3CDTF">2022-12-21T08:46:53Z</dcterms:modified>
  <cp:category/>
  <cp:version/>
  <cp:contentType/>
  <cp:contentStatus/>
</cp:coreProperties>
</file>